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0" yWindow="-15" windowWidth="12000" windowHeight="9825" firstSheet="19" activeTab="2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definedNames>
    <definedName name="_xlnm.Print_Titles" localSheetId="2">'1收支总表'!$2:$5</definedName>
    <definedName name="_xlnm.Print_Titles" localSheetId="21">'20专项清单'!$2:$6</definedName>
    <definedName name="_xlnm.Print_Titles" localSheetId="4">'3支出总表'!$2:$5</definedName>
    <definedName name="_xlnm.Print_Titles" localSheetId="5">'4支出分类(政府预算)'!$2:$5</definedName>
    <definedName name="_xlnm.Print_Titles" localSheetId="6">'5支出分类（部门预算）'!$2:$5</definedName>
    <definedName name="_xlnm.Print_Titles" localSheetId="8">'7一般公共预算支出表'!$2:$6</definedName>
  </definedNames>
  <calcPr calcId="125725"/>
</workbook>
</file>

<file path=xl/calcChain.xml><?xml version="1.0" encoding="utf-8"?>
<calcChain xmlns="http://schemas.openxmlformats.org/spreadsheetml/2006/main">
  <c r="N22" i="22"/>
  <c r="N7"/>
  <c r="M23"/>
  <c r="M28"/>
  <c r="M19"/>
  <c r="M7"/>
  <c r="M17"/>
  <c r="M15"/>
  <c r="C7" i="4"/>
  <c r="D7"/>
  <c r="B7"/>
  <c r="C8"/>
  <c r="B8" s="1"/>
  <c r="G6" i="13"/>
  <c r="Q6"/>
  <c r="E6"/>
  <c r="E8"/>
  <c r="E9" i="12"/>
  <c r="E6"/>
  <c r="J6"/>
  <c r="L6" i="6"/>
  <c r="N6"/>
  <c r="H6"/>
  <c r="G6"/>
  <c r="F6"/>
  <c r="E17" i="22"/>
  <c r="D17" s="1"/>
  <c r="C17" s="1"/>
  <c r="E26"/>
  <c r="D26" s="1"/>
  <c r="C26" s="1"/>
  <c r="E28"/>
  <c r="E19"/>
  <c r="D19" s="1"/>
  <c r="C19" s="1"/>
  <c r="D16"/>
  <c r="C16" s="1"/>
  <c r="E15"/>
  <c r="D15" s="1"/>
  <c r="D28"/>
  <c r="C28" s="1"/>
  <c r="D27"/>
  <c r="C27"/>
  <c r="D25"/>
  <c r="C25" s="1"/>
  <c r="D24"/>
  <c r="C24" s="1"/>
  <c r="D20"/>
  <c r="C20" s="1"/>
  <c r="D21"/>
  <c r="C21" s="1"/>
  <c r="D22"/>
  <c r="C22" s="1"/>
  <c r="D23"/>
  <c r="C23" s="1"/>
  <c r="D29"/>
  <c r="C29" s="1"/>
  <c r="D30"/>
  <c r="C30" s="1"/>
  <c r="D9"/>
  <c r="C9" s="1"/>
  <c r="D10"/>
  <c r="C10" s="1"/>
  <c r="D11"/>
  <c r="C11" s="1"/>
  <c r="D12"/>
  <c r="C12" s="1"/>
  <c r="D13"/>
  <c r="C13" s="1"/>
  <c r="D14"/>
  <c r="C14" s="1"/>
  <c r="D18"/>
  <c r="C18" s="1"/>
  <c r="D8"/>
  <c r="C8" s="1"/>
  <c r="B6" i="24"/>
  <c r="D6" i="16"/>
  <c r="B6" s="1"/>
  <c r="F6" i="15"/>
  <c r="G6"/>
  <c r="K6"/>
  <c r="L6"/>
  <c r="N6"/>
  <c r="O6"/>
  <c r="P6"/>
  <c r="Q6"/>
  <c r="S6"/>
  <c r="T6"/>
  <c r="U6"/>
  <c r="AC6"/>
  <c r="AD6"/>
  <c r="AE6"/>
  <c r="AF6"/>
  <c r="AD17"/>
  <c r="AD14"/>
  <c r="AF12"/>
  <c r="AF8"/>
  <c r="E8"/>
  <c r="E9"/>
  <c r="E10"/>
  <c r="E11"/>
  <c r="E12"/>
  <c r="E13"/>
  <c r="E14"/>
  <c r="E15"/>
  <c r="E16"/>
  <c r="E17"/>
  <c r="E18"/>
  <c r="E19"/>
  <c r="E6" s="1"/>
  <c r="E20"/>
  <c r="E7"/>
  <c r="E8" i="14"/>
  <c r="E9"/>
  <c r="E10"/>
  <c r="E11"/>
  <c r="E12"/>
  <c r="E13"/>
  <c r="E14"/>
  <c r="E15"/>
  <c r="E16"/>
  <c r="E17"/>
  <c r="E18"/>
  <c r="E19"/>
  <c r="E20"/>
  <c r="F8"/>
  <c r="F9"/>
  <c r="F10"/>
  <c r="F11"/>
  <c r="F12"/>
  <c r="F13"/>
  <c r="F14"/>
  <c r="F15"/>
  <c r="F16"/>
  <c r="F17"/>
  <c r="F18"/>
  <c r="F19"/>
  <c r="F20"/>
  <c r="E7"/>
  <c r="E6"/>
  <c r="F6"/>
  <c r="H6"/>
  <c r="I6"/>
  <c r="L6"/>
  <c r="N6"/>
  <c r="O6"/>
  <c r="P6"/>
  <c r="G6"/>
  <c r="P7"/>
  <c r="O7"/>
  <c r="L7"/>
  <c r="G7"/>
  <c r="E9" i="13"/>
  <c r="E7"/>
  <c r="I6" i="12"/>
  <c r="E8"/>
  <c r="E7"/>
  <c r="G6" i="11"/>
  <c r="H6"/>
  <c r="I6"/>
  <c r="J6"/>
  <c r="K6"/>
  <c r="L6"/>
  <c r="M6"/>
  <c r="O6"/>
  <c r="Q6"/>
  <c r="R6"/>
  <c r="S6"/>
  <c r="T6"/>
  <c r="V6"/>
  <c r="S9"/>
  <c r="S10"/>
  <c r="S11"/>
  <c r="S12"/>
  <c r="S13"/>
  <c r="S14"/>
  <c r="L10"/>
  <c r="F10" s="1"/>
  <c r="L12"/>
  <c r="F14"/>
  <c r="G8"/>
  <c r="G10"/>
  <c r="G12"/>
  <c r="S7"/>
  <c r="V8"/>
  <c r="S8" s="1"/>
  <c r="O8"/>
  <c r="L8" s="1"/>
  <c r="E7" i="10"/>
  <c r="E8"/>
  <c r="E9"/>
  <c r="E10"/>
  <c r="E11"/>
  <c r="E12"/>
  <c r="E13"/>
  <c r="E14"/>
  <c r="E6"/>
  <c r="F8"/>
  <c r="F9"/>
  <c r="F10"/>
  <c r="F11"/>
  <c r="F12"/>
  <c r="F13"/>
  <c r="F14"/>
  <c r="F7"/>
  <c r="G9" i="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8"/>
  <c r="F41"/>
  <c r="F42"/>
  <c r="I7"/>
  <c r="J7"/>
  <c r="K7"/>
  <c r="L7"/>
  <c r="H7"/>
  <c r="D6" i="8"/>
  <c r="D39" s="1"/>
  <c r="B39"/>
  <c r="B7"/>
  <c r="B6" s="1"/>
  <c r="R27" i="7"/>
  <c r="L27"/>
  <c r="O6"/>
  <c r="R6"/>
  <c r="I6"/>
  <c r="K6"/>
  <c r="L34"/>
  <c r="H32"/>
  <c r="E7" i="22" l="1"/>
  <c r="C15"/>
  <c r="C7" s="1"/>
  <c r="D7"/>
  <c r="F7" i="14"/>
  <c r="F8" i="11"/>
  <c r="F7"/>
  <c r="F12"/>
  <c r="F13"/>
  <c r="F11"/>
  <c r="F9"/>
  <c r="F6" i="10"/>
  <c r="F40" i="9"/>
  <c r="H26" i="7"/>
  <c r="M20"/>
  <c r="M6" s="1"/>
  <c r="L8"/>
  <c r="G7"/>
  <c r="G6" s="1"/>
  <c r="H7"/>
  <c r="H6" s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7"/>
  <c r="F8"/>
  <c r="F9"/>
  <c r="F10"/>
  <c r="E10" s="1"/>
  <c r="F11"/>
  <c r="E11" s="1"/>
  <c r="F12"/>
  <c r="F13"/>
  <c r="E13" s="1"/>
  <c r="F14"/>
  <c r="F15"/>
  <c r="E15" s="1"/>
  <c r="F16"/>
  <c r="F17"/>
  <c r="E17" s="1"/>
  <c r="F18"/>
  <c r="F19"/>
  <c r="E19" s="1"/>
  <c r="F20"/>
  <c r="F21"/>
  <c r="E21" s="1"/>
  <c r="F22"/>
  <c r="F23"/>
  <c r="E23" s="1"/>
  <c r="F24"/>
  <c r="F25"/>
  <c r="F26"/>
  <c r="E26" s="1"/>
  <c r="F27"/>
  <c r="F28"/>
  <c r="F29"/>
  <c r="F30"/>
  <c r="F31"/>
  <c r="F32"/>
  <c r="F33"/>
  <c r="F34"/>
  <c r="F35"/>
  <c r="F36"/>
  <c r="F37"/>
  <c r="E37" s="1"/>
  <c r="F38"/>
  <c r="F39"/>
  <c r="F40"/>
  <c r="F41"/>
  <c r="F7"/>
  <c r="E12"/>
  <c r="E18"/>
  <c r="E28"/>
  <c r="E30"/>
  <c r="E32"/>
  <c r="E7"/>
  <c r="G34" i="6"/>
  <c r="G32"/>
  <c r="E32" s="1"/>
  <c r="L27"/>
  <c r="G27"/>
  <c r="G26"/>
  <c r="N20"/>
  <c r="E20" s="1"/>
  <c r="G7"/>
  <c r="F7"/>
  <c r="E7" s="1"/>
  <c r="E9"/>
  <c r="E10"/>
  <c r="E11"/>
  <c r="E12"/>
  <c r="E13"/>
  <c r="E14"/>
  <c r="E15"/>
  <c r="E16"/>
  <c r="E17"/>
  <c r="E18"/>
  <c r="E19"/>
  <c r="E21"/>
  <c r="E22"/>
  <c r="E23"/>
  <c r="E24"/>
  <c r="E25"/>
  <c r="E26"/>
  <c r="E27"/>
  <c r="E28"/>
  <c r="E29"/>
  <c r="E30"/>
  <c r="E31"/>
  <c r="E33"/>
  <c r="E34"/>
  <c r="E35"/>
  <c r="E36"/>
  <c r="E37"/>
  <c r="E38"/>
  <c r="E39"/>
  <c r="E40"/>
  <c r="E41"/>
  <c r="G8"/>
  <c r="E8" s="1"/>
  <c r="F39" i="5"/>
  <c r="F40"/>
  <c r="F41"/>
  <c r="G7"/>
  <c r="F37"/>
  <c r="F38"/>
  <c r="H34"/>
  <c r="F34" s="1"/>
  <c r="G32"/>
  <c r="F32" s="1"/>
  <c r="F35"/>
  <c r="F33"/>
  <c r="F36"/>
  <c r="F28"/>
  <c r="F29"/>
  <c r="F30"/>
  <c r="F31"/>
  <c r="H27"/>
  <c r="F27" s="1"/>
  <c r="G26"/>
  <c r="F26" s="1"/>
  <c r="F23"/>
  <c r="F24"/>
  <c r="F25"/>
  <c r="F21"/>
  <c r="F22"/>
  <c r="F19"/>
  <c r="H20"/>
  <c r="F20" s="1"/>
  <c r="F17"/>
  <c r="F18"/>
  <c r="F15"/>
  <c r="F16"/>
  <c r="F13"/>
  <c r="F14"/>
  <c r="F9"/>
  <c r="F10"/>
  <c r="F11"/>
  <c r="F12"/>
  <c r="H8"/>
  <c r="F8" s="1"/>
  <c r="F7"/>
  <c r="H8" i="3"/>
  <c r="H12"/>
  <c r="H14"/>
  <c r="H7"/>
  <c r="F12"/>
  <c r="F6" i="11" l="1"/>
  <c r="F39" i="9"/>
  <c r="H37" i="3"/>
  <c r="H40" s="1"/>
  <c r="J8" i="7"/>
  <c r="E8" s="1"/>
  <c r="L6"/>
  <c r="F6"/>
  <c r="E38"/>
  <c r="E36"/>
  <c r="E34"/>
  <c r="E24"/>
  <c r="E22"/>
  <c r="E20"/>
  <c r="E16"/>
  <c r="E14"/>
  <c r="E41"/>
  <c r="E40"/>
  <c r="J6"/>
  <c r="E39"/>
  <c r="E35"/>
  <c r="E33"/>
  <c r="E31"/>
  <c r="E29"/>
  <c r="E27"/>
  <c r="E25"/>
  <c r="E9"/>
  <c r="E6" i="6"/>
  <c r="F6" i="5"/>
  <c r="H6"/>
  <c r="G6"/>
  <c r="F18" i="3"/>
  <c r="F10"/>
  <c r="F13"/>
  <c r="F6"/>
  <c r="D40"/>
  <c r="D37"/>
  <c r="F38" i="9" l="1"/>
  <c r="E6" i="7"/>
  <c r="F37" i="3"/>
  <c r="F40" s="1"/>
  <c r="F37" i="9" l="1"/>
  <c r="F36" l="1"/>
  <c r="F35" l="1"/>
  <c r="F34" l="1"/>
  <c r="F33" l="1"/>
  <c r="F32" l="1"/>
  <c r="F31" l="1"/>
  <c r="F30" l="1"/>
  <c r="F29" l="1"/>
  <c r="F28" l="1"/>
  <c r="F27" l="1"/>
  <c r="F26" l="1"/>
  <c r="F25" l="1"/>
  <c r="F24" l="1"/>
  <c r="F23" l="1"/>
  <c r="F22" l="1"/>
  <c r="F21" l="1"/>
  <c r="F20" l="1"/>
  <c r="F19" l="1"/>
  <c r="F18" l="1"/>
  <c r="F17" l="1"/>
  <c r="F16" l="1"/>
  <c r="F15" l="1"/>
  <c r="F14" l="1"/>
  <c r="F13" l="1"/>
  <c r="F12" l="1"/>
  <c r="F11" l="1"/>
  <c r="F10" l="1"/>
  <c r="F9" l="1"/>
  <c r="F8" l="1"/>
  <c r="F7" s="1"/>
  <c r="G7"/>
</calcChain>
</file>

<file path=xl/sharedStrings.xml><?xml version="1.0" encoding="utf-8"?>
<sst xmlns="http://schemas.openxmlformats.org/spreadsheetml/2006/main" count="1245" uniqueCount="415">
  <si>
    <t>2022年部门预算公开表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</si>
  <si>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</si>
  <si>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</si>
  <si>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</si>
  <si>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</si>
  <si>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</si>
  <si>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</si>
  <si>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</si>
  <si>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</si>
  <si>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</si>
  <si>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</si>
  <si>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</si>
  <si>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</si>
  <si>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</si>
  <si>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</si>
  <si>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</si>
  <si>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</si>
  <si>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</si>
  <si>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</si>
  <si>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</si>
  <si>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</si>
  <si>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</si>
  <si>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</si>
  <si>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</si>
  <si>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</si>
  <si>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</si>
  <si>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</si>
  <si>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</si>
  <si>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</si>
  <si>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</si>
  <si>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</si>
  <si>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</si>
  <si>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</si>
  <si>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</si>
  <si>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</si>
  <si>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</si>
  <si>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</si>
  <si>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</si>
  <si>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</si>
  <si>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</si>
  <si>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</si>
  <si>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</si>
  <si>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</si>
  <si>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</si>
  <si>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</si>
  <si>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</si>
  <si>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</si>
  <si>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</si>
  <si>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</si>
  <si>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</si>
  <si>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</si>
  <si>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</si>
  <si>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</si>
  <si>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</si>
  <si>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</si>
  <si>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</si>
  <si>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</si>
  <si>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</si>
  <si>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</si>
  <si>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</si>
  <si>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</si>
  <si>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</si>
  <si>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</si>
  <si>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</si>
  <si>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</si>
  <si>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</si>
  <si>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</si>
  <si>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</si>
  <si>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</si>
  <si>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</si>
  <si>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</si>
  <si>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</si>
  <si>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</si>
  <si>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</si>
  <si>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</si>
  <si>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</si>
  <si>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</si>
  <si>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</si>
  <si>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</si>
  <si>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</si>
  <si>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</si>
  <si>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</si>
  <si>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</si>
  <si>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</si>
  <si>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</si>
  <si>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</si>
  <si>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</si>
  <si>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</si>
  <si>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</si>
  <si>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</si>
  <si>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</si>
  <si>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</si>
  <si>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</si>
  <si>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</si>
  <si>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</si>
  <si>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</si>
  <si>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</si>
  <si>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</si>
  <si>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</si>
  <si>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</si>
  <si>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</si>
  <si>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</si>
  <si>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</si>
  <si>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</si>
  <si>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</si>
  <si>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</si>
  <si>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</si>
  <si>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</si>
  <si>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</si>
  <si>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</si>
  <si>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</si>
  <si>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</si>
  <si>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</si>
  <si>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</si>
  <si>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</si>
  <si>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</si>
  <si>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</si>
  <si>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</si>
  <si>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</si>
  <si>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</si>
  <si>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</si>
  <si>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</si>
  <si>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</si>
  <si>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</si>
  <si>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</si>
  <si>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</si>
  <si>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</si>
  <si>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</si>
  <si>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</si>
  <si>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</si>
  <si>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</si>
  <si>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</si>
  <si>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</si>
  <si>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</si>
  <si>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</si>
  <si>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</si>
  <si>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</si>
  <si>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</si>
  <si>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</si>
  <si>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</si>
  <si>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</si>
  <si>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</si>
  <si>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</si>
  <si>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</si>
  <si>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</si>
  <si>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</si>
  <si>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</si>
  <si>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</si>
  <si>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</si>
  <si>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</si>
  <si>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</si>
  <si>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</si>
  <si>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</si>
  <si>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</si>
  <si>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</si>
  <si>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</si>
  <si>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</si>
  <si>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</si>
  <si>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</si>
  <si>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</si>
  <si>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</si>
  <si>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</si>
  <si>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</si>
  <si>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</si>
  <si>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</si>
  <si>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</si>
  <si>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</si>
  <si>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</si>
  <si>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</si>
  <si>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</si>
  <si>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</si>
  <si>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</si>
  <si>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</si>
  <si>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</si>
  <si>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</si>
  <si>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</si>
  <si>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</si>
  <si>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</si>
  <si>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</si>
  <si>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</si>
  <si>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</si>
  <si>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</si>
  <si>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</si>
  <si>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</si>
  <si>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</si>
  <si>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</si>
  <si>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</si>
  <si>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</si>
  <si>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</si>
  <si>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</si>
  <si>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</si>
  <si>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</si>
  <si>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</si>
  <si>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</si>
  <si>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</si>
  <si>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</si>
  <si>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</si>
  <si>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</si>
  <si>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</si>
  <si>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</si>
  <si>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</si>
  <si>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</si>
  <si>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</si>
  <si>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</si>
  <si>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</si>
  <si>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</si>
  <si>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</si>
  <si>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</si>
  <si>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</si>
  <si>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</si>
  <si>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</si>
  <si>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</si>
  <si>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</si>
  <si>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</si>
  <si>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</si>
  <si>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</si>
  <si>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</si>
  <si>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</si>
  <si>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</si>
  <si>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</si>
  <si>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</si>
  <si>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</si>
  <si>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</si>
  <si>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</si>
  <si>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</si>
  <si>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</si>
  <si>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</si>
  <si>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</si>
  <si>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</si>
  <si>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</si>
  <si>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</si>
  <si>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</si>
  <si>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</si>
  <si>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</si>
  <si>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</si>
  <si>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</si>
  <si>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</si>
  <si>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</si>
  <si>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</si>
  <si>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</si>
  <si>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</si>
  <si>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</si>
  <si>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</si>
  <si>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</si>
  <si>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</si>
  <si>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</si>
  <si>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</si>
  <si>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</si>
  <si>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</si>
  <si>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</si>
  <si>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</si>
  <si>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</si>
  <si>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</si>
  <si>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</si>
  <si>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</si>
  <si>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</si>
  <si>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</si>
  <si>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</si>
  <si>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</si>
  <si>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</si>
  <si>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</si>
  <si>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</si>
  <si>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</si>
  <si>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</si>
  <si>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</si>
  <si>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</si>
  <si>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</si>
  <si>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</si>
  <si>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</si>
  <si>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</si>
  <si>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</si>
  <si>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</si>
  <si>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</si>
  <si>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</si>
  <si>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</si>
  <si>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</si>
  <si>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</si>
  <si>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</si>
  <si>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</si>
  <si>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</si>
  <si>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</si>
  <si>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</si>
  <si>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</si>
  <si>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</si>
  <si>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</si>
  <si>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</si>
  <si>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</si>
  <si>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</si>
  <si>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特定目标类改制企业人员管理和遗留问题处理经费</t>
  </si>
  <si>
    <t>特定目标类建材行业监管及行政执法专项经费</t>
  </si>
  <si>
    <t>特定目标类破产企业医保金</t>
  </si>
  <si>
    <t>特定目标类中小企业服务经费</t>
  </si>
  <si>
    <t>特定目标类专项补助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</si>
  <si>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</si>
  <si>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</si>
  <si>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</si>
  <si>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</si>
  <si>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</si>
  <si>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</si>
  <si>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</si>
  <si>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</si>
  <si>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</si>
  <si>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</si>
  <si>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</si>
  <si>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</si>
  <si>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</si>
  <si>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</si>
  <si>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</si>
  <si>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</si>
  <si>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</si>
  <si>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</si>
  <si>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</si>
  <si>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</si>
  <si>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</si>
  <si>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</si>
  <si>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</si>
  <si>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</si>
  <si>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</si>
  <si>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</si>
  <si>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</si>
  <si>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</si>
  <si>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</si>
  <si>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常德高新技术产业开发区管理委员会</t>
    <phoneticPr fontId="13" type="noConversion"/>
  </si>
  <si>
    <t>单位：常德高新技术产业开发区管理委员会</t>
    <phoneticPr fontId="13" type="noConversion"/>
  </si>
  <si>
    <t xml:space="preserve">    外国政府和国际组织捐赠</t>
    <phoneticPr fontId="13" type="noConversion"/>
  </si>
  <si>
    <t>单位：常德高新技术产业开发区管理委员会</t>
    <phoneticPr fontId="13" type="noConversion"/>
  </si>
  <si>
    <t xml:space="preserve">  常德高新技术产业开发区管理委员会</t>
    <phoneticPr fontId="13" type="noConversion"/>
  </si>
  <si>
    <t>单位：常德高新技术产业开发区管理委员会</t>
    <phoneticPr fontId="13" type="noConversion"/>
  </si>
  <si>
    <t xml:space="preserve"> 常德高新技术产业开发区管理委员会</t>
    <phoneticPr fontId="13" type="noConversion"/>
  </si>
  <si>
    <t>一般行政管理事务</t>
    <phoneticPr fontId="13" type="noConversion"/>
  </si>
  <si>
    <t>审计业务</t>
    <phoneticPr fontId="13" type="noConversion"/>
  </si>
  <si>
    <t>行政运行</t>
    <phoneticPr fontId="13" type="noConversion"/>
  </si>
  <si>
    <t>财政委托业务支出</t>
    <phoneticPr fontId="13" type="noConversion"/>
  </si>
  <si>
    <t>其他财政事务支出</t>
    <phoneticPr fontId="13" type="noConversion"/>
  </si>
  <si>
    <t>其他纪检监察监察事务支出</t>
    <phoneticPr fontId="13" type="noConversion"/>
  </si>
  <si>
    <t>招商引资</t>
    <phoneticPr fontId="13" type="noConversion"/>
  </si>
  <si>
    <t>工会事务</t>
    <phoneticPr fontId="13" type="noConversion"/>
  </si>
  <si>
    <t>事业运行</t>
    <phoneticPr fontId="13" type="noConversion"/>
  </si>
  <si>
    <t>其他组织事务支出</t>
  </si>
  <si>
    <t>其他宣传事务支出</t>
    <phoneticPr fontId="13" type="noConversion"/>
  </si>
  <si>
    <t>执法办案</t>
    <phoneticPr fontId="13" type="noConversion"/>
  </si>
  <si>
    <t>其他公安支出</t>
    <phoneticPr fontId="13" type="noConversion"/>
  </si>
  <si>
    <r>
      <rPr>
        <sz val="10"/>
        <rFont val="宋体"/>
        <family val="3"/>
        <charset val="134"/>
      </rPr>
      <t>行政运行</t>
    </r>
    <phoneticPr fontId="13" type="noConversion"/>
  </si>
  <si>
    <t>其他科学技术管理事务</t>
    <phoneticPr fontId="13" type="noConversion"/>
  </si>
  <si>
    <t>就业管理事务</t>
    <phoneticPr fontId="13" type="noConversion"/>
  </si>
  <si>
    <t>其他环境保护管理事务支出</t>
    <phoneticPr fontId="13" type="noConversion"/>
  </si>
  <si>
    <t>其他城乡社区支出</t>
    <phoneticPr fontId="13" type="noConversion"/>
  </si>
  <si>
    <t>城管执法</t>
    <phoneticPr fontId="13" type="noConversion"/>
  </si>
  <si>
    <t>其他城乡社区公共设施</t>
    <phoneticPr fontId="13" type="noConversion"/>
  </si>
  <si>
    <t>城乡社区环境卫生</t>
    <phoneticPr fontId="13" type="noConversion"/>
  </si>
  <si>
    <t>其他自然资源事务支出</t>
    <phoneticPr fontId="13" type="noConversion"/>
  </si>
  <si>
    <t>安全监管</t>
    <phoneticPr fontId="13" type="noConversion"/>
  </si>
  <si>
    <t>应急管理</t>
    <phoneticPr fontId="13" type="noConversion"/>
  </si>
  <si>
    <t>合计</t>
    <phoneticPr fontId="13" type="noConversion"/>
  </si>
  <si>
    <t>08</t>
    <phoneticPr fontId="13" type="noConversion"/>
  </si>
  <si>
    <t>06</t>
    <phoneticPr fontId="13" type="noConversion"/>
  </si>
  <si>
    <t>11</t>
    <phoneticPr fontId="13" type="noConversion"/>
  </si>
  <si>
    <t>13</t>
    <phoneticPr fontId="13" type="noConversion"/>
  </si>
  <si>
    <t>29</t>
    <phoneticPr fontId="13" type="noConversion"/>
  </si>
  <si>
    <t>32</t>
    <phoneticPr fontId="13" type="noConversion"/>
  </si>
  <si>
    <t>33</t>
    <phoneticPr fontId="13" type="noConversion"/>
  </si>
  <si>
    <t>02</t>
    <phoneticPr fontId="13" type="noConversion"/>
  </si>
  <si>
    <t>01</t>
    <phoneticPr fontId="13" type="noConversion"/>
  </si>
  <si>
    <t>05</t>
    <phoneticPr fontId="13" type="noConversion"/>
  </si>
  <si>
    <t>99</t>
    <phoneticPr fontId="13" type="noConversion"/>
  </si>
  <si>
    <t>04</t>
    <phoneticPr fontId="13" type="noConversion"/>
  </si>
  <si>
    <t>50</t>
    <phoneticPr fontId="13" type="noConversion"/>
  </si>
  <si>
    <t>20</t>
    <phoneticPr fontId="13" type="noConversion"/>
  </si>
  <si>
    <t>09</t>
    <phoneticPr fontId="13" type="noConversion"/>
  </si>
  <si>
    <t>单位：常德高新技术产业开发区管理委员会</t>
    <phoneticPr fontId="13" type="noConversion"/>
  </si>
  <si>
    <t>合计</t>
    <phoneticPr fontId="13" type="noConversion"/>
  </si>
  <si>
    <t>单位：常德高新技术产业开发区管理委员会</t>
    <phoneticPr fontId="13" type="noConversion"/>
  </si>
  <si>
    <t>行政运行</t>
    <phoneticPr fontId="18" type="noConversion"/>
  </si>
  <si>
    <t>06</t>
    <phoneticPr fontId="13" type="noConversion"/>
  </si>
  <si>
    <t>01</t>
    <phoneticPr fontId="13" type="noConversion"/>
  </si>
  <si>
    <t>02</t>
    <phoneticPr fontId="13" type="noConversion"/>
  </si>
  <si>
    <t>总计</t>
    <phoneticPr fontId="13" type="noConversion"/>
  </si>
  <si>
    <t>整体支出绩效目标表</t>
    <phoneticPr fontId="13" type="noConversion"/>
  </si>
  <si>
    <t>单位：常德高新技术产业开发区管理委员会</t>
    <phoneticPr fontId="13" type="noConversion"/>
  </si>
  <si>
    <t>常德高新技术产业开发区管理委员会</t>
    <phoneticPr fontId="13" type="noConversion"/>
  </si>
  <si>
    <t>办公经费运转保障专项</t>
    <phoneticPr fontId="13" type="noConversion"/>
  </si>
  <si>
    <t>审计业务</t>
    <phoneticPr fontId="13" type="noConversion"/>
  </si>
  <si>
    <t>政务服务大厅专项</t>
    <phoneticPr fontId="13" type="noConversion"/>
  </si>
  <si>
    <t>桥南园区专项</t>
    <phoneticPr fontId="13" type="noConversion"/>
  </si>
  <si>
    <t>财政委托业务</t>
    <phoneticPr fontId="13" type="noConversion"/>
  </si>
  <si>
    <t>财政其他事务专项</t>
    <phoneticPr fontId="13" type="noConversion"/>
  </si>
  <si>
    <t>清廉园区建设及办案经费</t>
    <phoneticPr fontId="13" type="noConversion"/>
  </si>
  <si>
    <t>招商引资专项</t>
    <phoneticPr fontId="13" type="noConversion"/>
  </si>
  <si>
    <t>工会事务</t>
    <phoneticPr fontId="13" type="noConversion"/>
  </si>
  <si>
    <t>企业党建</t>
    <phoneticPr fontId="13" type="noConversion"/>
  </si>
  <si>
    <t>党群组织事务</t>
    <phoneticPr fontId="13" type="noConversion"/>
  </si>
  <si>
    <t>媒体宣传事务</t>
    <phoneticPr fontId="13" type="noConversion"/>
  </si>
  <si>
    <t>执法办案、交通管制</t>
    <phoneticPr fontId="13" type="noConversion"/>
  </si>
  <si>
    <t>工业发展运行园区攻坚</t>
    <phoneticPr fontId="13" type="noConversion"/>
  </si>
  <si>
    <t>创新创业发展专项</t>
    <phoneticPr fontId="13" type="noConversion"/>
  </si>
  <si>
    <t>企业用工服务</t>
    <phoneticPr fontId="13" type="noConversion"/>
  </si>
  <si>
    <t>生态环境保护</t>
    <phoneticPr fontId="13" type="noConversion"/>
  </si>
  <si>
    <t>基础设施建设及市政管理</t>
    <phoneticPr fontId="13" type="noConversion"/>
  </si>
  <si>
    <t>行政执法环卫保洁园林绿化</t>
    <phoneticPr fontId="13" type="noConversion"/>
  </si>
  <si>
    <t>社会事务管理</t>
    <phoneticPr fontId="13" type="noConversion"/>
  </si>
  <si>
    <t>国土管理专项</t>
    <phoneticPr fontId="13" type="noConversion"/>
  </si>
  <si>
    <t>应急管理及安全生产</t>
    <phoneticPr fontId="13" type="noConversion"/>
  </si>
  <si>
    <t>开放型经济奖励</t>
    <phoneticPr fontId="13" type="noConversion"/>
  </si>
  <si>
    <t>29</t>
    <phoneticPr fontId="13" type="noConversion"/>
  </si>
  <si>
    <t>50</t>
    <phoneticPr fontId="13" type="noConversion"/>
  </si>
  <si>
    <t>事业运行</t>
    <phoneticPr fontId="18" type="noConversion"/>
  </si>
  <si>
    <t>收入总表</t>
    <phoneticPr fontId="13" type="noConversion"/>
  </si>
  <si>
    <t>（四）公共安全支出</t>
    <phoneticPr fontId="13" type="noConversion"/>
  </si>
  <si>
    <t>（六）科学技术支出</t>
    <phoneticPr fontId="13" type="noConversion"/>
  </si>
  <si>
    <t>（八）社会保障和就业支出</t>
    <phoneticPr fontId="13" type="noConversion"/>
  </si>
  <si>
    <t>（十一）节能环保支出</t>
    <phoneticPr fontId="13" type="noConversion"/>
  </si>
  <si>
    <t>（十二）城乡社区支出</t>
    <phoneticPr fontId="13" type="noConversion"/>
  </si>
  <si>
    <t>（十九）自然资源海洋气象等支出</t>
    <phoneticPr fontId="13" type="noConversion"/>
  </si>
  <si>
    <t>（二十三）灾害防治及应急管理支出</t>
    <phoneticPr fontId="13" type="noConversion"/>
  </si>
  <si>
    <t>专项资金预算汇总表</t>
    <phoneticPr fontId="13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</si>
</sst>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2"/>
      <charset val="1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1"/>
  </cellStyleXfs>
  <cellXfs count="8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3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7" fillId="3" borderId="6" xfId="1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1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D14" sqref="D1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7" width="9.75" customWidth="1"/>
    <col min="8" max="8" width="16.625" customWidth="1"/>
    <col min="9" max="10" width="9.75" customWidth="1"/>
  </cols>
  <sheetData>
    <row r="1" spans="1:9" ht="73.349999999999994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54.4" customHeight="1">
      <c r="A4" s="2"/>
      <c r="B4" s="3"/>
      <c r="C4" s="4"/>
      <c r="D4" s="2" t="s">
        <v>1</v>
      </c>
      <c r="E4" s="66" t="s">
        <v>322</v>
      </c>
      <c r="F4" s="66"/>
      <c r="G4" s="66"/>
      <c r="H4" s="66"/>
      <c r="I4" s="4"/>
    </row>
  </sheetData>
  <mergeCells count="2">
    <mergeCell ref="A1:I1"/>
    <mergeCell ref="E4:H4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D19" sqref="D19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21.25" customWidth="1"/>
    <col min="5" max="5" width="13.375" customWidth="1"/>
    <col min="6" max="6" width="12.5" customWidth="1"/>
    <col min="7" max="8" width="10.25" customWidth="1"/>
    <col min="9" max="9" width="9.125" customWidth="1"/>
    <col min="10" max="10" width="10.25" customWidth="1"/>
    <col min="11" max="11" width="12.5" customWidth="1"/>
    <col min="12" max="12" width="9.625" customWidth="1"/>
    <col min="13" max="13" width="9.875" customWidth="1"/>
    <col min="14" max="15" width="9.75" customWidth="1"/>
  </cols>
  <sheetData>
    <row r="1" spans="1:13" ht="16.350000000000001" customHeight="1">
      <c r="A1" s="4"/>
    </row>
    <row r="2" spans="1:13" ht="44.85" customHeight="1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2.35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 t="s">
        <v>26</v>
      </c>
      <c r="M3" s="71"/>
    </row>
    <row r="4" spans="1:13" ht="42.2" customHeight="1">
      <c r="A4" s="77" t="s">
        <v>145</v>
      </c>
      <c r="B4" s="77"/>
      <c r="C4" s="77"/>
      <c r="D4" s="77" t="s">
        <v>161</v>
      </c>
      <c r="E4" s="77" t="s">
        <v>177</v>
      </c>
      <c r="F4" s="77" t="s">
        <v>163</v>
      </c>
      <c r="G4" s="77"/>
      <c r="H4" s="77"/>
      <c r="I4" s="77"/>
      <c r="J4" s="77"/>
      <c r="K4" s="77" t="s">
        <v>167</v>
      </c>
      <c r="L4" s="77"/>
      <c r="M4" s="77"/>
    </row>
    <row r="5" spans="1:13" ht="39.6" customHeight="1">
      <c r="A5" s="10" t="s">
        <v>153</v>
      </c>
      <c r="B5" s="10" t="s">
        <v>154</v>
      </c>
      <c r="C5" s="10" t="s">
        <v>155</v>
      </c>
      <c r="D5" s="77"/>
      <c r="E5" s="77"/>
      <c r="F5" s="10" t="s">
        <v>127</v>
      </c>
      <c r="G5" s="10" t="s">
        <v>200</v>
      </c>
      <c r="H5" s="10" t="s">
        <v>201</v>
      </c>
      <c r="I5" s="10" t="s">
        <v>202</v>
      </c>
      <c r="J5" s="10" t="s">
        <v>203</v>
      </c>
      <c r="K5" s="10" t="s">
        <v>127</v>
      </c>
      <c r="L5" s="10" t="s">
        <v>178</v>
      </c>
      <c r="M5" s="10" t="s">
        <v>204</v>
      </c>
    </row>
    <row r="6" spans="1:13" ht="22.9" customHeight="1">
      <c r="A6" s="11"/>
      <c r="B6" s="11"/>
      <c r="C6" s="11"/>
      <c r="D6" s="53" t="s">
        <v>127</v>
      </c>
      <c r="E6" s="17">
        <f>F6+K6</f>
        <v>5891.869999999999</v>
      </c>
      <c r="F6" s="17">
        <f>SUM(F7:F14)</f>
        <v>5891.869999999999</v>
      </c>
      <c r="G6" s="17">
        <v>301.64999999999998</v>
      </c>
      <c r="H6" s="17">
        <v>74.84</v>
      </c>
      <c r="I6" s="17">
        <v>36.200000000000003</v>
      </c>
      <c r="J6" s="17">
        <v>10.74</v>
      </c>
      <c r="K6" s="17"/>
      <c r="L6" s="17"/>
      <c r="M6" s="17"/>
    </row>
    <row r="7" spans="1:13" ht="22.9" customHeight="1">
      <c r="A7" s="25" t="s">
        <v>156</v>
      </c>
      <c r="B7" s="25" t="s">
        <v>157</v>
      </c>
      <c r="C7" s="25" t="s">
        <v>158</v>
      </c>
      <c r="D7" s="26" t="s">
        <v>331</v>
      </c>
      <c r="E7" s="17">
        <f t="shared" ref="E7:E14" si="0">F7+K7</f>
        <v>172.98</v>
      </c>
      <c r="F7" s="15">
        <f>SUM(G7:J7)</f>
        <v>172.98</v>
      </c>
      <c r="G7" s="17"/>
      <c r="H7" s="17"/>
      <c r="I7" s="17"/>
      <c r="J7" s="17">
        <v>172.98</v>
      </c>
      <c r="K7" s="17"/>
      <c r="L7" s="17"/>
      <c r="M7" s="17"/>
    </row>
    <row r="8" spans="1:13" ht="22.9" customHeight="1">
      <c r="A8" s="25">
        <v>201</v>
      </c>
      <c r="B8" s="52" t="s">
        <v>355</v>
      </c>
      <c r="C8" s="52" t="s">
        <v>362</v>
      </c>
      <c r="D8" s="27" t="s">
        <v>331</v>
      </c>
      <c r="E8" s="17">
        <f t="shared" si="0"/>
        <v>4188.42</v>
      </c>
      <c r="F8" s="15">
        <f t="shared" ref="F8:F14" si="1">SUM(G8:J8)</f>
        <v>4188.42</v>
      </c>
      <c r="G8" s="17">
        <v>3136.53</v>
      </c>
      <c r="H8" s="17">
        <v>260.45</v>
      </c>
      <c r="I8" s="17">
        <v>382.24</v>
      </c>
      <c r="J8" s="17">
        <v>409.2</v>
      </c>
      <c r="K8" s="17"/>
      <c r="L8" s="17"/>
      <c r="M8" s="17"/>
    </row>
    <row r="9" spans="1:13" ht="22.9" customHeight="1">
      <c r="A9" s="25">
        <v>201</v>
      </c>
      <c r="B9" s="52" t="s">
        <v>358</v>
      </c>
      <c r="C9" s="52" t="s">
        <v>366</v>
      </c>
      <c r="D9" s="27" t="s">
        <v>337</v>
      </c>
      <c r="E9" s="17">
        <f t="shared" si="0"/>
        <v>4.4400000000000004</v>
      </c>
      <c r="F9" s="15">
        <f t="shared" si="1"/>
        <v>4.4400000000000004</v>
      </c>
      <c r="G9" s="17"/>
      <c r="H9" s="17"/>
      <c r="I9" s="17"/>
      <c r="J9" s="17">
        <v>4.4400000000000004</v>
      </c>
      <c r="K9" s="17"/>
      <c r="L9" s="17"/>
      <c r="M9" s="17"/>
    </row>
    <row r="10" spans="1:13" ht="22.9" customHeight="1">
      <c r="A10" s="25">
        <v>204</v>
      </c>
      <c r="B10" s="52" t="s">
        <v>361</v>
      </c>
      <c r="C10" s="52" t="s">
        <v>362</v>
      </c>
      <c r="D10" s="27" t="s">
        <v>331</v>
      </c>
      <c r="E10" s="17">
        <f t="shared" si="0"/>
        <v>1236.6100000000001</v>
      </c>
      <c r="F10" s="15">
        <f t="shared" si="1"/>
        <v>1236.6100000000001</v>
      </c>
      <c r="G10" s="17">
        <v>567.15</v>
      </c>
      <c r="H10" s="17">
        <v>56.08</v>
      </c>
      <c r="I10" s="17">
        <v>71.650000000000006</v>
      </c>
      <c r="J10" s="17">
        <v>541.73</v>
      </c>
      <c r="K10" s="17"/>
      <c r="L10" s="17"/>
      <c r="M10" s="17"/>
    </row>
    <row r="11" spans="1:13" ht="22.9" customHeight="1">
      <c r="A11" s="25">
        <v>208</v>
      </c>
      <c r="B11" s="52" t="s">
        <v>362</v>
      </c>
      <c r="C11" s="52" t="s">
        <v>366</v>
      </c>
      <c r="D11" s="27" t="s">
        <v>337</v>
      </c>
      <c r="E11" s="17">
        <f t="shared" si="0"/>
        <v>100.74</v>
      </c>
      <c r="F11" s="15">
        <f t="shared" si="1"/>
        <v>100.74</v>
      </c>
      <c r="G11" s="17"/>
      <c r="H11" s="17"/>
      <c r="I11" s="17"/>
      <c r="J11" s="17">
        <v>100.74</v>
      </c>
      <c r="K11" s="17"/>
      <c r="L11" s="17"/>
      <c r="M11" s="17"/>
    </row>
    <row r="12" spans="1:13" ht="22.9" customHeight="1">
      <c r="A12" s="25">
        <v>211</v>
      </c>
      <c r="B12" s="52" t="s">
        <v>362</v>
      </c>
      <c r="C12" s="52" t="s">
        <v>362</v>
      </c>
      <c r="D12" s="27" t="s">
        <v>331</v>
      </c>
      <c r="E12" s="17">
        <f t="shared" si="0"/>
        <v>72.399999999999991</v>
      </c>
      <c r="F12" s="15">
        <f t="shared" si="1"/>
        <v>72.399999999999991</v>
      </c>
      <c r="G12" s="17">
        <v>58.22</v>
      </c>
      <c r="H12" s="17">
        <v>5.39</v>
      </c>
      <c r="I12" s="17">
        <v>6.99</v>
      </c>
      <c r="J12" s="17">
        <v>1.8</v>
      </c>
      <c r="K12" s="17"/>
      <c r="L12" s="17"/>
      <c r="M12" s="17"/>
    </row>
    <row r="13" spans="1:13" ht="22.9" customHeight="1">
      <c r="A13" s="25">
        <v>212</v>
      </c>
      <c r="B13" s="52" t="s">
        <v>362</v>
      </c>
      <c r="C13" s="52" t="s">
        <v>362</v>
      </c>
      <c r="D13" s="27" t="s">
        <v>331</v>
      </c>
      <c r="E13" s="17">
        <f t="shared" si="0"/>
        <v>26.64</v>
      </c>
      <c r="F13" s="15">
        <f t="shared" si="1"/>
        <v>26.64</v>
      </c>
      <c r="G13" s="17"/>
      <c r="H13" s="17"/>
      <c r="I13" s="17"/>
      <c r="J13" s="17">
        <v>26.64</v>
      </c>
      <c r="K13" s="17"/>
      <c r="L13" s="17"/>
      <c r="M13" s="17"/>
    </row>
    <row r="14" spans="1:13" ht="22.9" customHeight="1">
      <c r="A14" s="25">
        <v>220</v>
      </c>
      <c r="B14" s="52" t="s">
        <v>362</v>
      </c>
      <c r="C14" s="52" t="s">
        <v>366</v>
      </c>
      <c r="D14" s="27" t="s">
        <v>337</v>
      </c>
      <c r="E14" s="17">
        <f t="shared" si="0"/>
        <v>89.64</v>
      </c>
      <c r="F14" s="15">
        <f t="shared" si="1"/>
        <v>89.64</v>
      </c>
      <c r="G14" s="17"/>
      <c r="H14" s="17"/>
      <c r="I14" s="17"/>
      <c r="J14" s="17">
        <v>89.64</v>
      </c>
      <c r="K14" s="17"/>
      <c r="L14" s="17"/>
      <c r="M14" s="17"/>
    </row>
    <row r="15" spans="1:13" ht="22.9" customHeight="1">
      <c r="A15" s="11"/>
      <c r="B15" s="11"/>
      <c r="C15" s="11"/>
      <c r="D15" s="11"/>
      <c r="E15" s="17"/>
      <c r="F15" s="15"/>
      <c r="G15" s="17"/>
      <c r="H15" s="17"/>
      <c r="I15" s="17"/>
      <c r="J15" s="17"/>
      <c r="K15" s="17"/>
      <c r="L15" s="17"/>
      <c r="M15" s="17"/>
    </row>
  </sheetData>
  <mergeCells count="8">
    <mergeCell ref="A2:M2"/>
    <mergeCell ref="A3:K3"/>
    <mergeCell ref="L3:M3"/>
    <mergeCell ref="A4:C4"/>
    <mergeCell ref="D4:D5"/>
    <mergeCell ref="E4:E5"/>
    <mergeCell ref="F4:J4"/>
    <mergeCell ref="K4:M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5"/>
  <sheetViews>
    <sheetView workbookViewId="0">
      <selection activeCell="K12" sqref="K1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6.5" customWidth="1"/>
    <col min="5" max="5" width="7.375" customWidth="1"/>
    <col min="6" max="6" width="7.875" customWidth="1"/>
    <col min="7" max="13" width="7.75" customWidth="1"/>
    <col min="14" max="14" width="4.625" customWidth="1"/>
    <col min="15" max="16" width="5.125" customWidth="1"/>
    <col min="17" max="17" width="5" customWidth="1"/>
    <col min="18" max="18" width="5.5" customWidth="1"/>
    <col min="19" max="19" width="7.75" customWidth="1"/>
    <col min="20" max="20" width="5.5" customWidth="1"/>
    <col min="21" max="21" width="5.25" customWidth="1"/>
    <col min="22" max="22" width="5.75" customWidth="1"/>
    <col min="23" max="24" width="9.75" customWidth="1"/>
  </cols>
  <sheetData>
    <row r="1" spans="1:22" ht="16.350000000000001" customHeight="1">
      <c r="A1" s="4"/>
    </row>
    <row r="2" spans="1:22" ht="50.1" customHeight="1">
      <c r="A2" s="67" t="s">
        <v>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4.2" customHeight="1">
      <c r="A3" s="79" t="s">
        <v>323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1" t="s">
        <v>26</v>
      </c>
      <c r="V3" s="71"/>
    </row>
    <row r="4" spans="1:22" ht="26.65" customHeight="1">
      <c r="A4" s="77" t="s">
        <v>145</v>
      </c>
      <c r="B4" s="77"/>
      <c r="C4" s="77"/>
      <c r="D4" s="77" t="s">
        <v>160</v>
      </c>
      <c r="E4" s="77" t="s">
        <v>161</v>
      </c>
      <c r="F4" s="80" t="s">
        <v>177</v>
      </c>
      <c r="G4" s="77" t="s">
        <v>205</v>
      </c>
      <c r="H4" s="77"/>
      <c r="I4" s="77"/>
      <c r="J4" s="77"/>
      <c r="K4" s="77"/>
      <c r="L4" s="77" t="s">
        <v>206</v>
      </c>
      <c r="M4" s="77"/>
      <c r="N4" s="77"/>
      <c r="O4" s="77"/>
      <c r="P4" s="77"/>
      <c r="Q4" s="77"/>
      <c r="R4" s="77" t="s">
        <v>202</v>
      </c>
      <c r="S4" s="77" t="s">
        <v>207</v>
      </c>
      <c r="T4" s="77"/>
      <c r="U4" s="77"/>
      <c r="V4" s="77"/>
    </row>
    <row r="5" spans="1:22" ht="56.1" customHeight="1">
      <c r="A5" s="10" t="s">
        <v>153</v>
      </c>
      <c r="B5" s="10" t="s">
        <v>154</v>
      </c>
      <c r="C5" s="10" t="s">
        <v>155</v>
      </c>
      <c r="D5" s="77"/>
      <c r="E5" s="77"/>
      <c r="F5" s="81"/>
      <c r="G5" s="10" t="s">
        <v>127</v>
      </c>
      <c r="H5" s="10" t="s">
        <v>208</v>
      </c>
      <c r="I5" s="10" t="s">
        <v>209</v>
      </c>
      <c r="J5" s="10" t="s">
        <v>210</v>
      </c>
      <c r="K5" s="10" t="s">
        <v>211</v>
      </c>
      <c r="L5" s="10" t="s">
        <v>127</v>
      </c>
      <c r="M5" s="10" t="s">
        <v>212</v>
      </c>
      <c r="N5" s="10" t="s">
        <v>213</v>
      </c>
      <c r="O5" s="10" t="s">
        <v>214</v>
      </c>
      <c r="P5" s="10" t="s">
        <v>215</v>
      </c>
      <c r="Q5" s="10" t="s">
        <v>216</v>
      </c>
      <c r="R5" s="77"/>
      <c r="S5" s="10" t="s">
        <v>127</v>
      </c>
      <c r="T5" s="10" t="s">
        <v>217</v>
      </c>
      <c r="U5" s="10" t="s">
        <v>218</v>
      </c>
      <c r="V5" s="10" t="s">
        <v>203</v>
      </c>
    </row>
    <row r="6" spans="1:22" ht="22.9" customHeight="1">
      <c r="A6" s="11"/>
      <c r="B6" s="11"/>
      <c r="C6" s="11"/>
      <c r="D6" s="11"/>
      <c r="E6" s="11" t="s">
        <v>127</v>
      </c>
      <c r="F6" s="15">
        <f>SUM(F7:F14)</f>
        <v>5891.869999999999</v>
      </c>
      <c r="G6" s="15">
        <f t="shared" ref="G6:V6" si="0">SUM(G7:G14)</f>
        <v>4286.8300000000008</v>
      </c>
      <c r="H6" s="15">
        <f t="shared" si="0"/>
        <v>1134.6500000000001</v>
      </c>
      <c r="I6" s="15">
        <f t="shared" si="0"/>
        <v>524.92999999999995</v>
      </c>
      <c r="J6" s="15">
        <f t="shared" si="0"/>
        <v>45.69</v>
      </c>
      <c r="K6" s="15">
        <f t="shared" si="0"/>
        <v>2581.5600000000004</v>
      </c>
      <c r="L6" s="15">
        <f t="shared" si="0"/>
        <v>321.91999999999996</v>
      </c>
      <c r="M6" s="15">
        <f t="shared" si="0"/>
        <v>196.67000000000002</v>
      </c>
      <c r="N6" s="15"/>
      <c r="O6" s="15">
        <f t="shared" si="0"/>
        <v>93.929999999999993</v>
      </c>
      <c r="P6" s="15"/>
      <c r="Q6" s="15">
        <f t="shared" si="0"/>
        <v>31.32</v>
      </c>
      <c r="R6" s="15">
        <f t="shared" si="0"/>
        <v>460.88</v>
      </c>
      <c r="S6" s="15">
        <f t="shared" si="0"/>
        <v>822.2399999999999</v>
      </c>
      <c r="T6" s="15">
        <f t="shared" si="0"/>
        <v>202.5</v>
      </c>
      <c r="U6" s="15"/>
      <c r="V6" s="15">
        <f t="shared" si="0"/>
        <v>619.7399999999999</v>
      </c>
    </row>
    <row r="7" spans="1:22" ht="22.9" customHeight="1">
      <c r="A7" s="25" t="s">
        <v>156</v>
      </c>
      <c r="B7" s="25" t="s">
        <v>157</v>
      </c>
      <c r="C7" s="25" t="s">
        <v>158</v>
      </c>
      <c r="D7" s="26">
        <v>2010301</v>
      </c>
      <c r="E7" s="26" t="s">
        <v>331</v>
      </c>
      <c r="F7" s="17">
        <f>G7+L7+R7+S7</f>
        <v>172.98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>
        <f>SUM(T7:V7)</f>
        <v>172.98</v>
      </c>
      <c r="T7" s="15">
        <v>172.98</v>
      </c>
      <c r="U7" s="15"/>
      <c r="V7" s="15"/>
    </row>
    <row r="8" spans="1:22" ht="22.9" customHeight="1">
      <c r="A8" s="25">
        <v>201</v>
      </c>
      <c r="B8" s="52" t="s">
        <v>355</v>
      </c>
      <c r="C8" s="52" t="s">
        <v>362</v>
      </c>
      <c r="D8" s="26">
        <v>2010601</v>
      </c>
      <c r="E8" s="27" t="s">
        <v>331</v>
      </c>
      <c r="F8" s="17">
        <f t="shared" ref="F8:F14" si="1">G8+L8+R8+S8</f>
        <v>4188.42</v>
      </c>
      <c r="G8" s="15">
        <f t="shared" ref="G8:G12" si="2">SUM(H8:K8)</f>
        <v>3136.53</v>
      </c>
      <c r="H8" s="15">
        <v>904.2</v>
      </c>
      <c r="I8" s="15"/>
      <c r="J8" s="15">
        <v>26.49</v>
      </c>
      <c r="K8" s="15">
        <v>2205.84</v>
      </c>
      <c r="L8" s="15">
        <f t="shared" ref="L8:L12" si="3">SUM(M8:Q8)</f>
        <v>260.45</v>
      </c>
      <c r="M8" s="15">
        <v>156.72</v>
      </c>
      <c r="N8" s="15"/>
      <c r="O8" s="15">
        <f>73.47+1.44</f>
        <v>74.91</v>
      </c>
      <c r="P8" s="15"/>
      <c r="Q8" s="15">
        <v>28.82</v>
      </c>
      <c r="R8" s="15">
        <v>382.24</v>
      </c>
      <c r="S8" s="15">
        <f t="shared" ref="S8:S14" si="4">SUM(T8:V8)</f>
        <v>409.2</v>
      </c>
      <c r="T8" s="15"/>
      <c r="U8" s="15"/>
      <c r="V8" s="15">
        <f>109.2+300</f>
        <v>409.2</v>
      </c>
    </row>
    <row r="9" spans="1:22" ht="22.9" customHeight="1">
      <c r="A9" s="25">
        <v>201</v>
      </c>
      <c r="B9" s="52" t="s">
        <v>358</v>
      </c>
      <c r="C9" s="52" t="s">
        <v>366</v>
      </c>
      <c r="D9" s="26">
        <v>2012950</v>
      </c>
      <c r="E9" s="27" t="s">
        <v>337</v>
      </c>
      <c r="F9" s="17">
        <f t="shared" si="1"/>
        <v>4.4400000000000004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>
        <f t="shared" si="4"/>
        <v>4.4400000000000004</v>
      </c>
      <c r="T9" s="15"/>
      <c r="U9" s="15"/>
      <c r="V9" s="15">
        <v>4.4400000000000004</v>
      </c>
    </row>
    <row r="10" spans="1:22" ht="22.9" customHeight="1">
      <c r="A10" s="25">
        <v>204</v>
      </c>
      <c r="B10" s="52" t="s">
        <v>361</v>
      </c>
      <c r="C10" s="52" t="s">
        <v>362</v>
      </c>
      <c r="D10" s="26">
        <v>2040201</v>
      </c>
      <c r="E10" s="27" t="s">
        <v>331</v>
      </c>
      <c r="F10" s="17">
        <f t="shared" si="1"/>
        <v>1236.6099999999999</v>
      </c>
      <c r="G10" s="15">
        <f t="shared" si="2"/>
        <v>1092.08</v>
      </c>
      <c r="H10" s="15">
        <v>210.27</v>
      </c>
      <c r="I10" s="15">
        <v>524.92999999999995</v>
      </c>
      <c r="J10" s="15">
        <v>17.52</v>
      </c>
      <c r="K10" s="15">
        <v>339.36</v>
      </c>
      <c r="L10" s="15">
        <f t="shared" si="3"/>
        <v>56.080000000000005</v>
      </c>
      <c r="M10" s="15">
        <v>36.450000000000003</v>
      </c>
      <c r="N10" s="15"/>
      <c r="O10" s="15">
        <v>17.350000000000001</v>
      </c>
      <c r="P10" s="15"/>
      <c r="Q10" s="15">
        <v>2.2799999999999998</v>
      </c>
      <c r="R10" s="15">
        <v>71.650000000000006</v>
      </c>
      <c r="S10" s="15">
        <f t="shared" si="4"/>
        <v>16.8</v>
      </c>
      <c r="T10" s="15"/>
      <c r="U10" s="15"/>
      <c r="V10" s="15">
        <v>16.8</v>
      </c>
    </row>
    <row r="11" spans="1:22" ht="22.9" customHeight="1">
      <c r="A11" s="25">
        <v>208</v>
      </c>
      <c r="B11" s="52" t="s">
        <v>362</v>
      </c>
      <c r="C11" s="52" t="s">
        <v>366</v>
      </c>
      <c r="D11" s="26">
        <v>2080150</v>
      </c>
      <c r="E11" s="27" t="s">
        <v>337</v>
      </c>
      <c r="F11" s="17">
        <f t="shared" si="1"/>
        <v>100.74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f t="shared" si="4"/>
        <v>100.74</v>
      </c>
      <c r="T11" s="15"/>
      <c r="U11" s="15"/>
      <c r="V11" s="15">
        <v>100.74</v>
      </c>
    </row>
    <row r="12" spans="1:22" ht="22.9" customHeight="1">
      <c r="A12" s="25">
        <v>211</v>
      </c>
      <c r="B12" s="52" t="s">
        <v>362</v>
      </c>
      <c r="C12" s="52" t="s">
        <v>362</v>
      </c>
      <c r="D12" s="26">
        <v>2110101</v>
      </c>
      <c r="E12" s="27" t="s">
        <v>331</v>
      </c>
      <c r="F12" s="17">
        <f t="shared" si="1"/>
        <v>72.399999999999991</v>
      </c>
      <c r="G12" s="15">
        <f t="shared" si="2"/>
        <v>58.22</v>
      </c>
      <c r="H12" s="15">
        <v>20.18</v>
      </c>
      <c r="I12" s="15"/>
      <c r="J12" s="15">
        <v>1.68</v>
      </c>
      <c r="K12" s="15">
        <v>36.36</v>
      </c>
      <c r="L12" s="15">
        <f t="shared" si="3"/>
        <v>5.39</v>
      </c>
      <c r="M12" s="15">
        <v>3.5</v>
      </c>
      <c r="N12" s="15"/>
      <c r="O12" s="15">
        <v>1.67</v>
      </c>
      <c r="P12" s="15"/>
      <c r="Q12" s="15">
        <v>0.22</v>
      </c>
      <c r="R12" s="15">
        <v>6.99</v>
      </c>
      <c r="S12" s="15">
        <f t="shared" si="4"/>
        <v>1.8</v>
      </c>
      <c r="T12" s="15"/>
      <c r="U12" s="15"/>
      <c r="V12" s="15">
        <v>1.8</v>
      </c>
    </row>
    <row r="13" spans="1:22" ht="22.9" customHeight="1">
      <c r="A13" s="25">
        <v>212</v>
      </c>
      <c r="B13" s="52" t="s">
        <v>362</v>
      </c>
      <c r="C13" s="52" t="s">
        <v>362</v>
      </c>
      <c r="D13" s="26">
        <v>2120101</v>
      </c>
      <c r="E13" s="27" t="s">
        <v>331</v>
      </c>
      <c r="F13" s="17">
        <f t="shared" si="1"/>
        <v>26.64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f t="shared" si="4"/>
        <v>26.64</v>
      </c>
      <c r="T13" s="15"/>
      <c r="U13" s="15"/>
      <c r="V13" s="15">
        <v>26.64</v>
      </c>
    </row>
    <row r="14" spans="1:22" ht="22.9" customHeight="1">
      <c r="A14" s="25">
        <v>220</v>
      </c>
      <c r="B14" s="52" t="s">
        <v>362</v>
      </c>
      <c r="C14" s="52" t="s">
        <v>366</v>
      </c>
      <c r="D14" s="26">
        <v>2200150</v>
      </c>
      <c r="E14" s="27" t="s">
        <v>337</v>
      </c>
      <c r="F14" s="17">
        <f t="shared" si="1"/>
        <v>89.64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>
        <f t="shared" si="4"/>
        <v>89.64</v>
      </c>
      <c r="T14" s="15">
        <v>29.52</v>
      </c>
      <c r="U14" s="15"/>
      <c r="V14" s="15">
        <v>60.12</v>
      </c>
    </row>
    <row r="15" spans="1:22" ht="22.9" customHeight="1">
      <c r="A15" s="31"/>
      <c r="B15" s="31"/>
      <c r="C15" s="31"/>
      <c r="D15" s="32"/>
      <c r="E15" s="13"/>
      <c r="F15" s="12"/>
      <c r="G15" s="14"/>
      <c r="H15" s="14"/>
      <c r="I15" s="14"/>
      <c r="J15" s="14"/>
      <c r="K15" s="14"/>
      <c r="L15" s="12"/>
      <c r="M15" s="14"/>
      <c r="N15" s="14"/>
      <c r="O15" s="14"/>
      <c r="P15" s="14"/>
      <c r="Q15" s="14"/>
      <c r="R15" s="14"/>
      <c r="S15" s="12"/>
      <c r="T15" s="14"/>
      <c r="U15" s="14"/>
      <c r="V15" s="14"/>
    </row>
  </sheetData>
  <mergeCells count="11"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3" sqref="I2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29.875" customWidth="1"/>
    <col min="5" max="5" width="12" customWidth="1"/>
    <col min="6" max="6" width="13.375" customWidth="1"/>
    <col min="7" max="7" width="11.125" customWidth="1"/>
    <col min="8" max="8" width="12.125" customWidth="1"/>
    <col min="9" max="9" width="12" customWidth="1"/>
    <col min="10" max="10" width="11.5" customWidth="1"/>
    <col min="11" max="12" width="9.75" customWidth="1"/>
  </cols>
  <sheetData>
    <row r="1" spans="1:10" ht="16.350000000000001" customHeight="1">
      <c r="A1" s="4"/>
    </row>
    <row r="2" spans="1:10" ht="46.5" customHeight="1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24.2" customHeight="1">
      <c r="A3" s="79" t="s">
        <v>323</v>
      </c>
      <c r="B3" s="79"/>
      <c r="C3" s="79"/>
      <c r="D3" s="79"/>
      <c r="E3" s="79"/>
      <c r="F3" s="79"/>
      <c r="G3" s="79"/>
      <c r="H3" s="79"/>
      <c r="I3" s="71" t="s">
        <v>26</v>
      </c>
      <c r="J3" s="71"/>
    </row>
    <row r="4" spans="1:10" ht="23.25" customHeight="1">
      <c r="A4" s="77" t="s">
        <v>145</v>
      </c>
      <c r="B4" s="77"/>
      <c r="C4" s="77"/>
      <c r="D4" s="77" t="s">
        <v>161</v>
      </c>
      <c r="E4" s="77" t="s">
        <v>376</v>
      </c>
      <c r="F4" s="77" t="s">
        <v>220</v>
      </c>
      <c r="G4" s="77" t="s">
        <v>221</v>
      </c>
      <c r="H4" s="77" t="s">
        <v>222</v>
      </c>
      <c r="I4" s="77" t="s">
        <v>223</v>
      </c>
      <c r="J4" s="77" t="s">
        <v>224</v>
      </c>
    </row>
    <row r="5" spans="1:10" ht="23.25" customHeight="1">
      <c r="A5" s="10" t="s">
        <v>153</v>
      </c>
      <c r="B5" s="10" t="s">
        <v>154</v>
      </c>
      <c r="C5" s="10" t="s">
        <v>155</v>
      </c>
      <c r="D5" s="77"/>
      <c r="E5" s="77"/>
      <c r="F5" s="77"/>
      <c r="G5" s="77"/>
      <c r="H5" s="77"/>
      <c r="I5" s="77"/>
      <c r="J5" s="77"/>
    </row>
    <row r="6" spans="1:10" ht="22.9" customHeight="1">
      <c r="A6" s="11"/>
      <c r="B6" s="11"/>
      <c r="C6" s="11"/>
      <c r="D6" s="11" t="s">
        <v>127</v>
      </c>
      <c r="E6" s="15">
        <f>E7+E8+E9</f>
        <v>65.180000000000007</v>
      </c>
      <c r="F6" s="15"/>
      <c r="G6" s="15"/>
      <c r="H6" s="15"/>
      <c r="I6" s="15">
        <f t="shared" ref="I6" si="0">I7+I8</f>
        <v>25.810000000000002</v>
      </c>
      <c r="J6" s="15">
        <f>J7+J8+J9</f>
        <v>39.369999999999997</v>
      </c>
    </row>
    <row r="7" spans="1:10" ht="22.9" customHeight="1">
      <c r="A7" s="11">
        <v>206</v>
      </c>
      <c r="B7" s="63" t="s">
        <v>373</v>
      </c>
      <c r="C7" s="63" t="s">
        <v>374</v>
      </c>
      <c r="D7" s="62" t="s">
        <v>372</v>
      </c>
      <c r="E7" s="15">
        <f>SUM(F7:J7)</f>
        <v>13.81</v>
      </c>
      <c r="F7" s="15"/>
      <c r="G7" s="15"/>
      <c r="H7" s="15"/>
      <c r="I7" s="15">
        <v>13.6</v>
      </c>
      <c r="J7" s="15">
        <v>0.21</v>
      </c>
    </row>
    <row r="8" spans="1:10" ht="22.9" customHeight="1">
      <c r="A8" s="11">
        <v>204</v>
      </c>
      <c r="B8" s="63" t="s">
        <v>375</v>
      </c>
      <c r="C8" s="63" t="s">
        <v>374</v>
      </c>
      <c r="D8" s="62" t="s">
        <v>372</v>
      </c>
      <c r="E8" s="15">
        <f>SUM(F8:J8)</f>
        <v>12.4</v>
      </c>
      <c r="F8" s="15"/>
      <c r="G8" s="15"/>
      <c r="H8" s="15"/>
      <c r="I8" s="15">
        <v>12.21</v>
      </c>
      <c r="J8" s="15">
        <v>0.19</v>
      </c>
    </row>
    <row r="9" spans="1:10" ht="22.9" customHeight="1">
      <c r="A9" s="11">
        <v>201</v>
      </c>
      <c r="B9" s="11" t="s">
        <v>403</v>
      </c>
      <c r="C9" s="11" t="s">
        <v>404</v>
      </c>
      <c r="D9" s="62" t="s">
        <v>405</v>
      </c>
      <c r="E9" s="15">
        <f>J9</f>
        <v>38.97</v>
      </c>
      <c r="F9" s="14"/>
      <c r="G9" s="14"/>
      <c r="H9" s="14"/>
      <c r="I9" s="14"/>
      <c r="J9" s="15">
        <v>38.97</v>
      </c>
    </row>
  </sheetData>
  <mergeCells count="11">
    <mergeCell ref="A2:J2"/>
    <mergeCell ref="A3:H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9"/>
  <sheetViews>
    <sheetView topLeftCell="B1" workbookViewId="0">
      <selection activeCell="G6" sqref="G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20.125" customWidth="1"/>
    <col min="5" max="17" width="7.75" customWidth="1"/>
    <col min="18" max="19" width="9.75" customWidth="1"/>
  </cols>
  <sheetData>
    <row r="1" spans="1:17" ht="16.350000000000001" customHeight="1">
      <c r="A1" s="4"/>
    </row>
    <row r="2" spans="1:17" ht="40.5" customHeight="1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24.2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 t="s">
        <v>26</v>
      </c>
      <c r="Q3" s="71"/>
    </row>
    <row r="4" spans="1:17" ht="24.2" customHeight="1">
      <c r="A4" s="77" t="s">
        <v>145</v>
      </c>
      <c r="B4" s="77"/>
      <c r="C4" s="77"/>
      <c r="D4" s="77" t="s">
        <v>161</v>
      </c>
      <c r="E4" s="77" t="s">
        <v>219</v>
      </c>
      <c r="F4" s="77" t="s">
        <v>225</v>
      </c>
      <c r="G4" s="77" t="s">
        <v>226</v>
      </c>
      <c r="H4" s="77" t="s">
        <v>227</v>
      </c>
      <c r="I4" s="77" t="s">
        <v>228</v>
      </c>
      <c r="J4" s="77" t="s">
        <v>229</v>
      </c>
      <c r="K4" s="77" t="s">
        <v>230</v>
      </c>
      <c r="L4" s="77" t="s">
        <v>231</v>
      </c>
      <c r="M4" s="77" t="s">
        <v>221</v>
      </c>
      <c r="N4" s="77" t="s">
        <v>232</v>
      </c>
      <c r="O4" s="77" t="s">
        <v>233</v>
      </c>
      <c r="P4" s="77" t="s">
        <v>222</v>
      </c>
      <c r="Q4" s="77" t="s">
        <v>224</v>
      </c>
    </row>
    <row r="5" spans="1:17" ht="21.6" customHeight="1">
      <c r="A5" s="10" t="s">
        <v>153</v>
      </c>
      <c r="B5" s="10" t="s">
        <v>154</v>
      </c>
      <c r="C5" s="10" t="s">
        <v>155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22.9" customHeight="1">
      <c r="A6" s="11"/>
      <c r="B6" s="11"/>
      <c r="C6" s="11"/>
      <c r="D6" s="11" t="s">
        <v>127</v>
      </c>
      <c r="E6" s="15">
        <f>E7+E8+E9</f>
        <v>65.180000000000007</v>
      </c>
      <c r="F6" s="15"/>
      <c r="G6" s="15">
        <f t="shared" ref="G6" si="0">G7+G9</f>
        <v>13.6</v>
      </c>
      <c r="H6" s="15"/>
      <c r="I6" s="15"/>
      <c r="J6" s="15"/>
      <c r="K6" s="15"/>
      <c r="L6" s="15"/>
      <c r="M6" s="15"/>
      <c r="N6" s="15"/>
      <c r="O6" s="15"/>
      <c r="P6" s="15"/>
      <c r="Q6" s="15">
        <f>Q7+Q8+Q9</f>
        <v>39.369999999999997</v>
      </c>
    </row>
    <row r="7" spans="1:17" ht="22.9" customHeight="1">
      <c r="A7" s="11">
        <v>206</v>
      </c>
      <c r="B7" s="63" t="s">
        <v>373</v>
      </c>
      <c r="C7" s="63" t="s">
        <v>374</v>
      </c>
      <c r="D7" s="62" t="s">
        <v>372</v>
      </c>
      <c r="E7" s="15">
        <f>SUM(F7:Q7)</f>
        <v>13.81</v>
      </c>
      <c r="F7" s="15"/>
      <c r="G7" s="15">
        <v>13.6</v>
      </c>
      <c r="H7" s="15"/>
      <c r="I7" s="15"/>
      <c r="J7" s="15"/>
      <c r="K7" s="15"/>
      <c r="L7" s="15"/>
      <c r="M7" s="15"/>
      <c r="N7" s="15"/>
      <c r="O7" s="15"/>
      <c r="P7" s="15"/>
      <c r="Q7" s="15">
        <v>0.21</v>
      </c>
    </row>
    <row r="8" spans="1:17" ht="22.9" customHeight="1">
      <c r="A8" s="11">
        <v>204</v>
      </c>
      <c r="B8" s="63" t="s">
        <v>361</v>
      </c>
      <c r="C8" s="63" t="s">
        <v>362</v>
      </c>
      <c r="D8" s="62" t="s">
        <v>372</v>
      </c>
      <c r="E8" s="15">
        <f>SUM(F8:Q8)</f>
        <v>12.4</v>
      </c>
      <c r="F8" s="14"/>
      <c r="G8" s="15">
        <v>12.21</v>
      </c>
      <c r="H8" s="14"/>
      <c r="I8" s="14"/>
      <c r="J8" s="14"/>
      <c r="K8" s="14"/>
      <c r="L8" s="14"/>
      <c r="M8" s="14"/>
      <c r="N8" s="14"/>
      <c r="O8" s="14"/>
      <c r="P8" s="14"/>
      <c r="Q8" s="15">
        <v>0.19</v>
      </c>
    </row>
    <row r="9" spans="1:17" ht="22.9" customHeight="1">
      <c r="A9" s="11">
        <v>201</v>
      </c>
      <c r="B9" s="11" t="s">
        <v>403</v>
      </c>
      <c r="C9" s="11" t="s">
        <v>404</v>
      </c>
      <c r="D9" s="62" t="s">
        <v>405</v>
      </c>
      <c r="E9" s="15">
        <f>SUM(F9:Q9)</f>
        <v>38.97</v>
      </c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5">
        <v>38.97</v>
      </c>
    </row>
  </sheetData>
  <mergeCells count="18">
    <mergeCell ref="N4:N5"/>
    <mergeCell ref="O4:O5"/>
    <mergeCell ref="P4:P5"/>
    <mergeCell ref="Q4:Q5"/>
    <mergeCell ref="A2:Q2"/>
    <mergeCell ref="A3:O3"/>
    <mergeCell ref="P3:Q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D9" sqref="D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15.875" customWidth="1"/>
    <col min="5" max="5" width="9.625" customWidth="1"/>
    <col min="6" max="6" width="8.375" customWidth="1"/>
    <col min="7" max="16" width="7.125" customWidth="1"/>
    <col min="17" max="17" width="8.5" customWidth="1"/>
    <col min="18" max="19" width="7.125" customWidth="1"/>
    <col min="20" max="21" width="9.75" customWidth="1"/>
  </cols>
  <sheetData>
    <row r="1" spans="1:19" ht="16.350000000000001" customHeight="1">
      <c r="A1" s="4"/>
    </row>
    <row r="2" spans="1:19" ht="36.200000000000003" customHeight="1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4.2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 t="s">
        <v>26</v>
      </c>
      <c r="S3" s="71"/>
    </row>
    <row r="4" spans="1:19" ht="28.5" customHeight="1">
      <c r="A4" s="77" t="s">
        <v>145</v>
      </c>
      <c r="B4" s="77"/>
      <c r="C4" s="77"/>
      <c r="D4" s="77" t="s">
        <v>161</v>
      </c>
      <c r="E4" s="77" t="s">
        <v>219</v>
      </c>
      <c r="F4" s="77" t="s">
        <v>164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 t="s">
        <v>167</v>
      </c>
      <c r="R4" s="77"/>
      <c r="S4" s="77"/>
    </row>
    <row r="5" spans="1:19" ht="36.200000000000003" customHeight="1">
      <c r="A5" s="10" t="s">
        <v>153</v>
      </c>
      <c r="B5" s="10" t="s">
        <v>154</v>
      </c>
      <c r="C5" s="10" t="s">
        <v>155</v>
      </c>
      <c r="D5" s="77"/>
      <c r="E5" s="77"/>
      <c r="F5" s="10" t="s">
        <v>127</v>
      </c>
      <c r="G5" s="10" t="s">
        <v>234</v>
      </c>
      <c r="H5" s="10" t="s">
        <v>235</v>
      </c>
      <c r="I5" s="10" t="s">
        <v>236</v>
      </c>
      <c r="J5" s="10" t="s">
        <v>237</v>
      </c>
      <c r="K5" s="10" t="s">
        <v>238</v>
      </c>
      <c r="L5" s="10" t="s">
        <v>239</v>
      </c>
      <c r="M5" s="10" t="s">
        <v>240</v>
      </c>
      <c r="N5" s="10" t="s">
        <v>241</v>
      </c>
      <c r="O5" s="10" t="s">
        <v>242</v>
      </c>
      <c r="P5" s="10" t="s">
        <v>243</v>
      </c>
      <c r="Q5" s="10" t="s">
        <v>127</v>
      </c>
      <c r="R5" s="10" t="s">
        <v>199</v>
      </c>
      <c r="S5" s="10" t="s">
        <v>204</v>
      </c>
    </row>
    <row r="6" spans="1:19" ht="22.9" customHeight="1">
      <c r="A6" s="11"/>
      <c r="B6" s="11"/>
      <c r="C6" s="11"/>
      <c r="D6" s="11" t="s">
        <v>127</v>
      </c>
      <c r="E6" s="17">
        <f t="shared" ref="E6:F6" si="0">SUM(E7:E20)</f>
        <v>674.3599999999999</v>
      </c>
      <c r="F6" s="17">
        <f t="shared" si="0"/>
        <v>674.3599999999999</v>
      </c>
      <c r="G6" s="17">
        <f>SUM(G7:G20)</f>
        <v>283.41000000000003</v>
      </c>
      <c r="H6" s="17">
        <f t="shared" ref="H6:P6" si="1">SUM(H7:H20)</f>
        <v>14.6</v>
      </c>
      <c r="I6" s="17">
        <f t="shared" si="1"/>
        <v>22.3</v>
      </c>
      <c r="J6" s="17"/>
      <c r="K6" s="17"/>
      <c r="L6" s="17">
        <f t="shared" si="1"/>
        <v>15.399999999999999</v>
      </c>
      <c r="M6" s="17"/>
      <c r="N6" s="17">
        <f t="shared" si="1"/>
        <v>7</v>
      </c>
      <c r="O6" s="17">
        <f t="shared" si="1"/>
        <v>11.7</v>
      </c>
      <c r="P6" s="17">
        <f t="shared" si="1"/>
        <v>319.95</v>
      </c>
      <c r="Q6" s="17"/>
      <c r="R6" s="17"/>
      <c r="S6" s="17"/>
    </row>
    <row r="7" spans="1:19" ht="22.9" customHeight="1">
      <c r="A7" s="25" t="s">
        <v>156</v>
      </c>
      <c r="B7" s="25" t="s">
        <v>157</v>
      </c>
      <c r="C7" s="25" t="s">
        <v>158</v>
      </c>
      <c r="D7" s="26" t="s">
        <v>331</v>
      </c>
      <c r="E7" s="17">
        <f>F7+Q7</f>
        <v>59.2</v>
      </c>
      <c r="F7" s="17">
        <f>SUM(G7:P7)</f>
        <v>59.2</v>
      </c>
      <c r="G7" s="17">
        <f>20+2.5+2.5</f>
        <v>25</v>
      </c>
      <c r="H7" s="17">
        <v>0.5</v>
      </c>
      <c r="I7" s="17">
        <v>0.3</v>
      </c>
      <c r="J7" s="17"/>
      <c r="K7" s="17"/>
      <c r="L7" s="17">
        <f>0.3+0.2</f>
        <v>0.5</v>
      </c>
      <c r="M7" s="17"/>
      <c r="N7" s="17">
        <v>7</v>
      </c>
      <c r="O7" s="17">
        <f>0.5+0.1</f>
        <v>0.6</v>
      </c>
      <c r="P7" s="17">
        <f>25+0.3</f>
        <v>25.3</v>
      </c>
      <c r="Q7" s="17"/>
      <c r="R7" s="17"/>
      <c r="S7" s="17"/>
    </row>
    <row r="8" spans="1:19" ht="22.9" customHeight="1">
      <c r="A8" s="25">
        <v>201</v>
      </c>
      <c r="B8" s="52" t="s">
        <v>355</v>
      </c>
      <c r="C8" s="52" t="s">
        <v>362</v>
      </c>
      <c r="D8" s="27" t="s">
        <v>331</v>
      </c>
      <c r="E8" s="17">
        <f t="shared" ref="E8:E20" si="2">F8+Q8</f>
        <v>141.70999999999998</v>
      </c>
      <c r="F8" s="17">
        <f t="shared" ref="F8:F20" si="3">SUM(G8:P8)</f>
        <v>141.70999999999998</v>
      </c>
      <c r="G8" s="17">
        <v>18</v>
      </c>
      <c r="H8" s="17">
        <v>0.5</v>
      </c>
      <c r="I8" s="17">
        <v>3</v>
      </c>
      <c r="J8" s="17"/>
      <c r="K8" s="17"/>
      <c r="L8" s="17">
        <v>0.5</v>
      </c>
      <c r="M8" s="17"/>
      <c r="N8" s="17"/>
      <c r="O8" s="17">
        <v>6</v>
      </c>
      <c r="P8" s="17">
        <v>113.71</v>
      </c>
      <c r="Q8" s="17"/>
      <c r="R8" s="17"/>
      <c r="S8" s="17"/>
    </row>
    <row r="9" spans="1:19" ht="22.9" customHeight="1">
      <c r="A9" s="25">
        <v>201</v>
      </c>
      <c r="B9" s="52" t="s">
        <v>356</v>
      </c>
      <c r="C9" s="52" t="s">
        <v>362</v>
      </c>
      <c r="D9" s="27" t="s">
        <v>331</v>
      </c>
      <c r="E9" s="17">
        <f t="shared" si="2"/>
        <v>9</v>
      </c>
      <c r="F9" s="17">
        <f t="shared" si="3"/>
        <v>9</v>
      </c>
      <c r="G9" s="17">
        <v>3.1</v>
      </c>
      <c r="H9" s="17">
        <v>1</v>
      </c>
      <c r="I9" s="17">
        <v>1.5</v>
      </c>
      <c r="J9" s="17"/>
      <c r="K9" s="17"/>
      <c r="L9" s="17">
        <v>1</v>
      </c>
      <c r="M9" s="17"/>
      <c r="N9" s="17"/>
      <c r="O9" s="17">
        <v>0.3</v>
      </c>
      <c r="P9" s="17">
        <v>2.1</v>
      </c>
      <c r="Q9" s="17"/>
      <c r="R9" s="17"/>
      <c r="S9" s="17"/>
    </row>
    <row r="10" spans="1:19" ht="22.9" customHeight="1">
      <c r="A10" s="25">
        <v>201</v>
      </c>
      <c r="B10" s="52" t="s">
        <v>357</v>
      </c>
      <c r="C10" s="52" t="s">
        <v>362</v>
      </c>
      <c r="D10" s="27" t="s">
        <v>331</v>
      </c>
      <c r="E10" s="17">
        <f t="shared" si="2"/>
        <v>34.200000000000003</v>
      </c>
      <c r="F10" s="17">
        <f t="shared" si="3"/>
        <v>34.200000000000003</v>
      </c>
      <c r="G10" s="17">
        <v>25.2</v>
      </c>
      <c r="H10" s="17">
        <v>2</v>
      </c>
      <c r="I10" s="17">
        <v>2</v>
      </c>
      <c r="J10" s="17"/>
      <c r="K10" s="17"/>
      <c r="L10" s="17">
        <v>3</v>
      </c>
      <c r="M10" s="17"/>
      <c r="N10" s="17"/>
      <c r="O10" s="17"/>
      <c r="P10" s="17">
        <v>2</v>
      </c>
      <c r="Q10" s="17"/>
      <c r="R10" s="17"/>
      <c r="S10" s="17"/>
    </row>
    <row r="11" spans="1:19" ht="22.9" customHeight="1">
      <c r="A11" s="25">
        <v>201</v>
      </c>
      <c r="B11" s="52" t="s">
        <v>358</v>
      </c>
      <c r="C11" s="52" t="s">
        <v>366</v>
      </c>
      <c r="D11" s="27" t="s">
        <v>337</v>
      </c>
      <c r="E11" s="17">
        <f t="shared" si="2"/>
        <v>5.4</v>
      </c>
      <c r="F11" s="17">
        <f t="shared" si="3"/>
        <v>5.4</v>
      </c>
      <c r="G11" s="17">
        <v>2</v>
      </c>
      <c r="H11" s="17">
        <v>1</v>
      </c>
      <c r="I11" s="17">
        <v>1</v>
      </c>
      <c r="J11" s="17"/>
      <c r="K11" s="17"/>
      <c r="L11" s="17">
        <v>1</v>
      </c>
      <c r="M11" s="17"/>
      <c r="N11" s="17"/>
      <c r="O11" s="17">
        <v>0.4</v>
      </c>
      <c r="P11" s="17"/>
      <c r="Q11" s="17"/>
      <c r="R11" s="17"/>
      <c r="S11" s="17"/>
    </row>
    <row r="12" spans="1:19" ht="22.9" customHeight="1">
      <c r="A12" s="25">
        <v>201</v>
      </c>
      <c r="B12" s="52" t="s">
        <v>359</v>
      </c>
      <c r="C12" s="52" t="s">
        <v>362</v>
      </c>
      <c r="D12" s="27" t="s">
        <v>331</v>
      </c>
      <c r="E12" s="17">
        <f t="shared" si="2"/>
        <v>49.97</v>
      </c>
      <c r="F12" s="17">
        <f t="shared" si="3"/>
        <v>49.97</v>
      </c>
      <c r="G12" s="17">
        <v>5.7</v>
      </c>
      <c r="H12" s="17">
        <v>0.6</v>
      </c>
      <c r="I12" s="17">
        <v>1</v>
      </c>
      <c r="J12" s="17"/>
      <c r="K12" s="17"/>
      <c r="L12" s="17">
        <v>0.2</v>
      </c>
      <c r="M12" s="17"/>
      <c r="N12" s="17"/>
      <c r="O12" s="17"/>
      <c r="P12" s="17">
        <v>42.47</v>
      </c>
      <c r="Q12" s="17"/>
      <c r="R12" s="17"/>
      <c r="S12" s="17"/>
    </row>
    <row r="13" spans="1:19" ht="22.9" customHeight="1">
      <c r="A13" s="25">
        <v>201</v>
      </c>
      <c r="B13" s="52" t="s">
        <v>360</v>
      </c>
      <c r="C13" s="52" t="s">
        <v>366</v>
      </c>
      <c r="D13" s="27" t="s">
        <v>337</v>
      </c>
      <c r="E13" s="17">
        <f t="shared" si="2"/>
        <v>7.2</v>
      </c>
      <c r="F13" s="17">
        <f t="shared" si="3"/>
        <v>7.2</v>
      </c>
      <c r="G13" s="17">
        <v>5</v>
      </c>
      <c r="H13" s="17"/>
      <c r="I13" s="17">
        <v>1</v>
      </c>
      <c r="J13" s="17"/>
      <c r="K13" s="17"/>
      <c r="L13" s="17">
        <v>0.5</v>
      </c>
      <c r="M13" s="17"/>
      <c r="N13" s="17"/>
      <c r="O13" s="17"/>
      <c r="P13" s="17">
        <v>0.7</v>
      </c>
      <c r="Q13" s="17"/>
      <c r="R13" s="17"/>
      <c r="S13" s="17"/>
    </row>
    <row r="14" spans="1:19" ht="22.9" customHeight="1">
      <c r="A14" s="25">
        <v>204</v>
      </c>
      <c r="B14" s="52" t="s">
        <v>361</v>
      </c>
      <c r="C14" s="52" t="s">
        <v>362</v>
      </c>
      <c r="D14" s="27" t="s">
        <v>331</v>
      </c>
      <c r="E14" s="17">
        <f t="shared" si="2"/>
        <v>187.19</v>
      </c>
      <c r="F14" s="17">
        <f t="shared" si="3"/>
        <v>187.19</v>
      </c>
      <c r="G14" s="17">
        <v>66.150000000000006</v>
      </c>
      <c r="H14" s="17">
        <v>2</v>
      </c>
      <c r="I14" s="17">
        <v>3.5</v>
      </c>
      <c r="J14" s="17"/>
      <c r="K14" s="17"/>
      <c r="L14" s="17">
        <v>2</v>
      </c>
      <c r="M14" s="17"/>
      <c r="N14" s="17"/>
      <c r="O14" s="17"/>
      <c r="P14" s="17">
        <v>113.54</v>
      </c>
      <c r="Q14" s="17"/>
      <c r="R14" s="17"/>
      <c r="S14" s="17"/>
    </row>
    <row r="15" spans="1:19" ht="22.9" customHeight="1">
      <c r="A15" s="25">
        <v>206</v>
      </c>
      <c r="B15" s="52" t="s">
        <v>362</v>
      </c>
      <c r="C15" s="52" t="s">
        <v>362</v>
      </c>
      <c r="D15" s="27" t="s">
        <v>331</v>
      </c>
      <c r="E15" s="17">
        <f t="shared" si="2"/>
        <v>28.8</v>
      </c>
      <c r="F15" s="17">
        <f t="shared" si="3"/>
        <v>28.8</v>
      </c>
      <c r="G15" s="17">
        <v>18.3</v>
      </c>
      <c r="H15" s="17">
        <v>1.5</v>
      </c>
      <c r="I15" s="17">
        <v>3.5</v>
      </c>
      <c r="J15" s="17"/>
      <c r="K15" s="17"/>
      <c r="L15" s="17">
        <v>2.5</v>
      </c>
      <c r="M15" s="17"/>
      <c r="N15" s="17"/>
      <c r="O15" s="17">
        <v>0.2</v>
      </c>
      <c r="P15" s="17">
        <v>2.8</v>
      </c>
      <c r="Q15" s="17"/>
      <c r="R15" s="17"/>
      <c r="S15" s="17"/>
    </row>
    <row r="16" spans="1:19" ht="22.9" customHeight="1">
      <c r="A16" s="25">
        <v>208</v>
      </c>
      <c r="B16" s="52" t="s">
        <v>362</v>
      </c>
      <c r="C16" s="52" t="s">
        <v>366</v>
      </c>
      <c r="D16" s="27" t="s">
        <v>337</v>
      </c>
      <c r="E16" s="17">
        <f t="shared" si="2"/>
        <v>7.2</v>
      </c>
      <c r="F16" s="17">
        <f t="shared" si="3"/>
        <v>7.2</v>
      </c>
      <c r="G16" s="17">
        <v>6</v>
      </c>
      <c r="H16" s="17">
        <v>0.5</v>
      </c>
      <c r="I16" s="17"/>
      <c r="J16" s="17"/>
      <c r="K16" s="17"/>
      <c r="L16" s="17">
        <v>0.2</v>
      </c>
      <c r="M16" s="17"/>
      <c r="N16" s="17"/>
      <c r="O16" s="17"/>
      <c r="P16" s="17">
        <v>0.5</v>
      </c>
      <c r="Q16" s="17"/>
      <c r="R16" s="17"/>
      <c r="S16" s="17"/>
    </row>
    <row r="17" spans="1:19" ht="22.9" customHeight="1">
      <c r="A17" s="25">
        <v>211</v>
      </c>
      <c r="B17" s="52" t="s">
        <v>362</v>
      </c>
      <c r="C17" s="52" t="s">
        <v>362</v>
      </c>
      <c r="D17" s="27" t="s">
        <v>331</v>
      </c>
      <c r="E17" s="17">
        <f t="shared" si="2"/>
        <v>15.29</v>
      </c>
      <c r="F17" s="17">
        <f t="shared" si="3"/>
        <v>15.29</v>
      </c>
      <c r="G17" s="17">
        <v>3</v>
      </c>
      <c r="H17" s="17">
        <v>1</v>
      </c>
      <c r="I17" s="17">
        <v>1</v>
      </c>
      <c r="J17" s="17"/>
      <c r="K17" s="17"/>
      <c r="L17" s="17">
        <v>1</v>
      </c>
      <c r="M17" s="17"/>
      <c r="N17" s="17"/>
      <c r="O17" s="17">
        <v>1.1000000000000001</v>
      </c>
      <c r="P17" s="17">
        <v>8.19</v>
      </c>
      <c r="Q17" s="17"/>
      <c r="R17" s="17"/>
      <c r="S17" s="17"/>
    </row>
    <row r="18" spans="1:19" ht="22.9" customHeight="1">
      <c r="A18" s="25">
        <v>212</v>
      </c>
      <c r="B18" s="52" t="s">
        <v>362</v>
      </c>
      <c r="C18" s="52" t="s">
        <v>362</v>
      </c>
      <c r="D18" s="27" t="s">
        <v>331</v>
      </c>
      <c r="E18" s="17">
        <f t="shared" si="2"/>
        <v>68.399999999999991</v>
      </c>
      <c r="F18" s="17">
        <f t="shared" si="3"/>
        <v>68.399999999999991</v>
      </c>
      <c r="G18" s="17">
        <v>53.54</v>
      </c>
      <c r="H18" s="17">
        <v>3</v>
      </c>
      <c r="I18" s="17">
        <v>3.5</v>
      </c>
      <c r="J18" s="17"/>
      <c r="K18" s="17"/>
      <c r="L18" s="17">
        <v>3</v>
      </c>
      <c r="M18" s="17"/>
      <c r="N18" s="17"/>
      <c r="O18" s="17">
        <v>3</v>
      </c>
      <c r="P18" s="17">
        <v>2.36</v>
      </c>
      <c r="Q18" s="17"/>
      <c r="R18" s="17"/>
      <c r="S18" s="17"/>
    </row>
    <row r="19" spans="1:19" ht="22.9" customHeight="1">
      <c r="A19" s="25">
        <v>220</v>
      </c>
      <c r="B19" s="52" t="s">
        <v>362</v>
      </c>
      <c r="C19" s="52" t="s">
        <v>366</v>
      </c>
      <c r="D19" s="27" t="s">
        <v>337</v>
      </c>
      <c r="E19" s="17">
        <f t="shared" si="2"/>
        <v>51.8</v>
      </c>
      <c r="F19" s="17">
        <f t="shared" si="3"/>
        <v>51.8</v>
      </c>
      <c r="G19" s="17">
        <v>46.8</v>
      </c>
      <c r="H19" s="17"/>
      <c r="I19" s="17"/>
      <c r="J19" s="17"/>
      <c r="K19" s="17"/>
      <c r="L19" s="17"/>
      <c r="M19" s="17"/>
      <c r="N19" s="17"/>
      <c r="O19" s="17"/>
      <c r="P19" s="17">
        <v>5</v>
      </c>
      <c r="Q19" s="17"/>
      <c r="R19" s="17"/>
      <c r="S19" s="17"/>
    </row>
    <row r="20" spans="1:19" ht="22.9" customHeight="1">
      <c r="A20" s="25">
        <v>224</v>
      </c>
      <c r="B20" s="52" t="s">
        <v>362</v>
      </c>
      <c r="C20" s="52" t="s">
        <v>362</v>
      </c>
      <c r="D20" s="27" t="s">
        <v>331</v>
      </c>
      <c r="E20" s="17">
        <f t="shared" si="2"/>
        <v>9</v>
      </c>
      <c r="F20" s="17">
        <f t="shared" si="3"/>
        <v>9</v>
      </c>
      <c r="G20" s="17">
        <v>5.62</v>
      </c>
      <c r="H20" s="17">
        <v>1</v>
      </c>
      <c r="I20" s="17">
        <v>1</v>
      </c>
      <c r="J20" s="17"/>
      <c r="K20" s="17"/>
      <c r="L20" s="17"/>
      <c r="M20" s="17"/>
      <c r="N20" s="17"/>
      <c r="O20" s="17">
        <v>0.1</v>
      </c>
      <c r="P20" s="17">
        <v>1.28</v>
      </c>
      <c r="Q20" s="17"/>
      <c r="R20" s="17"/>
      <c r="S20" s="17"/>
    </row>
    <row r="21" spans="1:19" ht="22.9" customHeight="1">
      <c r="A21" s="11"/>
      <c r="B21" s="11"/>
      <c r="C21" s="11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</sheetData>
  <mergeCells count="8">
    <mergeCell ref="A2:S2"/>
    <mergeCell ref="A3:Q3"/>
    <mergeCell ref="R3:S3"/>
    <mergeCell ref="A4:C4"/>
    <mergeCell ref="D4:D5"/>
    <mergeCell ref="E4:E5"/>
    <mergeCell ref="F4:P4"/>
    <mergeCell ref="Q4:S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F21"/>
  <sheetViews>
    <sheetView workbookViewId="0">
      <selection activeCell="A2" sqref="A2:AF2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8.125" customWidth="1"/>
    <col min="5" max="5" width="10.75" customWidth="1"/>
    <col min="6" max="32" width="7.125" customWidth="1"/>
    <col min="33" max="34" width="9.75" customWidth="1"/>
  </cols>
  <sheetData>
    <row r="1" spans="1:32" ht="16.350000000000001" customHeight="1">
      <c r="A1" s="4"/>
    </row>
    <row r="2" spans="1:32" ht="43.9" customHeight="1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spans="1:32" ht="24.2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1" t="s">
        <v>26</v>
      </c>
      <c r="AF3" s="71"/>
    </row>
    <row r="4" spans="1:32" ht="24.95" customHeight="1">
      <c r="A4" s="77" t="s">
        <v>145</v>
      </c>
      <c r="B4" s="77"/>
      <c r="C4" s="77"/>
      <c r="D4" s="77" t="s">
        <v>161</v>
      </c>
      <c r="E4" s="77" t="s">
        <v>244</v>
      </c>
      <c r="F4" s="77" t="s">
        <v>245</v>
      </c>
      <c r="G4" s="77" t="s">
        <v>246</v>
      </c>
      <c r="H4" s="77" t="s">
        <v>247</v>
      </c>
      <c r="I4" s="77" t="s">
        <v>248</v>
      </c>
      <c r="J4" s="77" t="s">
        <v>249</v>
      </c>
      <c r="K4" s="77" t="s">
        <v>250</v>
      </c>
      <c r="L4" s="77" t="s">
        <v>251</v>
      </c>
      <c r="M4" s="77" t="s">
        <v>252</v>
      </c>
      <c r="N4" s="77" t="s">
        <v>253</v>
      </c>
      <c r="O4" s="77" t="s">
        <v>254</v>
      </c>
      <c r="P4" s="77" t="s">
        <v>240</v>
      </c>
      <c r="Q4" s="77" t="s">
        <v>242</v>
      </c>
      <c r="R4" s="77" t="s">
        <v>255</v>
      </c>
      <c r="S4" s="77" t="s">
        <v>235</v>
      </c>
      <c r="T4" s="77" t="s">
        <v>236</v>
      </c>
      <c r="U4" s="77" t="s">
        <v>239</v>
      </c>
      <c r="V4" s="77" t="s">
        <v>256</v>
      </c>
      <c r="W4" s="77" t="s">
        <v>257</v>
      </c>
      <c r="X4" s="77" t="s">
        <v>258</v>
      </c>
      <c r="Y4" s="77" t="s">
        <v>259</v>
      </c>
      <c r="Z4" s="77" t="s">
        <v>238</v>
      </c>
      <c r="AA4" s="77" t="s">
        <v>260</v>
      </c>
      <c r="AB4" s="77" t="s">
        <v>261</v>
      </c>
      <c r="AC4" s="77" t="s">
        <v>241</v>
      </c>
      <c r="AD4" s="77" t="s">
        <v>262</v>
      </c>
      <c r="AE4" s="77" t="s">
        <v>263</v>
      </c>
      <c r="AF4" s="77" t="s">
        <v>243</v>
      </c>
    </row>
    <row r="5" spans="1:32" ht="21.6" customHeight="1">
      <c r="A5" s="10" t="s">
        <v>153</v>
      </c>
      <c r="B5" s="10" t="s">
        <v>154</v>
      </c>
      <c r="C5" s="10" t="s">
        <v>155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</row>
    <row r="6" spans="1:32" ht="22.9" customHeight="1">
      <c r="A6" s="16"/>
      <c r="B6" s="20"/>
      <c r="C6" s="20"/>
      <c r="D6" s="13" t="s">
        <v>127</v>
      </c>
      <c r="E6" s="17">
        <f>SUM(E7:E21)</f>
        <v>674.3599999999999</v>
      </c>
      <c r="F6" s="17">
        <f t="shared" ref="F6:AF6" si="0">SUM(F7:F21)</f>
        <v>150.39999999999998</v>
      </c>
      <c r="G6" s="17">
        <f t="shared" si="0"/>
        <v>56.4</v>
      </c>
      <c r="H6" s="17"/>
      <c r="I6" s="17"/>
      <c r="J6" s="17"/>
      <c r="K6" s="17">
        <f t="shared" si="0"/>
        <v>29.4</v>
      </c>
      <c r="L6" s="17">
        <f t="shared" si="0"/>
        <v>9.0599999999999987</v>
      </c>
      <c r="M6" s="17"/>
      <c r="N6" s="17">
        <f t="shared" si="0"/>
        <v>25</v>
      </c>
      <c r="O6" s="17">
        <f t="shared" si="0"/>
        <v>34.950000000000003</v>
      </c>
      <c r="P6" s="17">
        <f t="shared" si="0"/>
        <v>3.2</v>
      </c>
      <c r="Q6" s="17">
        <f t="shared" si="0"/>
        <v>11.7</v>
      </c>
      <c r="R6" s="17"/>
      <c r="S6" s="17">
        <f t="shared" si="0"/>
        <v>14.6</v>
      </c>
      <c r="T6" s="17">
        <f t="shared" si="0"/>
        <v>22.3</v>
      </c>
      <c r="U6" s="17">
        <f t="shared" si="0"/>
        <v>15.399999999999999</v>
      </c>
      <c r="V6" s="17"/>
      <c r="W6" s="17"/>
      <c r="X6" s="17"/>
      <c r="Y6" s="17"/>
      <c r="Z6" s="17"/>
      <c r="AA6" s="17"/>
      <c r="AB6" s="17"/>
      <c r="AC6" s="17">
        <f t="shared" si="0"/>
        <v>7</v>
      </c>
      <c r="AD6" s="17">
        <f t="shared" si="0"/>
        <v>163.78</v>
      </c>
      <c r="AE6" s="17">
        <f t="shared" si="0"/>
        <v>0</v>
      </c>
      <c r="AF6" s="17">
        <f t="shared" si="0"/>
        <v>131.17000000000002</v>
      </c>
    </row>
    <row r="7" spans="1:32" ht="22.9" customHeight="1">
      <c r="A7" s="25" t="s">
        <v>156</v>
      </c>
      <c r="B7" s="25" t="s">
        <v>157</v>
      </c>
      <c r="C7" s="25" t="s">
        <v>158</v>
      </c>
      <c r="D7" s="26" t="s">
        <v>331</v>
      </c>
      <c r="E7" s="17">
        <f>SUM(F7:AF7)</f>
        <v>59.2</v>
      </c>
      <c r="F7" s="17">
        <v>16.600000000000001</v>
      </c>
      <c r="G7" s="17">
        <v>7.2</v>
      </c>
      <c r="H7" s="17"/>
      <c r="I7" s="17"/>
      <c r="J7" s="17"/>
      <c r="K7" s="17"/>
      <c r="L7" s="17">
        <v>0.4</v>
      </c>
      <c r="M7" s="17"/>
      <c r="N7" s="17"/>
      <c r="O7" s="17">
        <v>0.8</v>
      </c>
      <c r="P7" s="17"/>
      <c r="Q7" s="17">
        <v>0.6</v>
      </c>
      <c r="R7" s="17"/>
      <c r="S7" s="17">
        <v>0.5</v>
      </c>
      <c r="T7" s="17">
        <v>0.3</v>
      </c>
      <c r="U7" s="17">
        <v>0.5</v>
      </c>
      <c r="V7" s="17"/>
      <c r="W7" s="17"/>
      <c r="X7" s="17"/>
      <c r="Y7" s="17"/>
      <c r="Z7" s="17"/>
      <c r="AA7" s="17"/>
      <c r="AB7" s="17"/>
      <c r="AC7" s="17">
        <v>7</v>
      </c>
      <c r="AD7" s="17"/>
      <c r="AE7" s="17"/>
      <c r="AF7" s="17">
        <v>25.3</v>
      </c>
    </row>
    <row r="8" spans="1:32" ht="22.9" customHeight="1">
      <c r="A8" s="25">
        <v>201</v>
      </c>
      <c r="B8" s="52" t="s">
        <v>355</v>
      </c>
      <c r="C8" s="52" t="s">
        <v>362</v>
      </c>
      <c r="D8" s="27" t="s">
        <v>331</v>
      </c>
      <c r="E8" s="17">
        <f t="shared" ref="E8:E20" si="1">SUM(F8:AF8)</f>
        <v>141.71</v>
      </c>
      <c r="F8" s="17">
        <v>12</v>
      </c>
      <c r="G8" s="17">
        <v>3</v>
      </c>
      <c r="H8" s="17"/>
      <c r="I8" s="17"/>
      <c r="J8" s="17"/>
      <c r="K8" s="17"/>
      <c r="L8" s="17">
        <v>2</v>
      </c>
      <c r="M8" s="17"/>
      <c r="N8" s="17"/>
      <c r="O8" s="17">
        <v>1</v>
      </c>
      <c r="P8" s="17"/>
      <c r="Q8" s="17">
        <v>6</v>
      </c>
      <c r="R8" s="17"/>
      <c r="S8" s="17">
        <v>0.5</v>
      </c>
      <c r="T8" s="17">
        <v>3</v>
      </c>
      <c r="U8" s="17">
        <v>0.5</v>
      </c>
      <c r="V8" s="17"/>
      <c r="W8" s="17"/>
      <c r="X8" s="17"/>
      <c r="Y8" s="17"/>
      <c r="Z8" s="17"/>
      <c r="AA8" s="17"/>
      <c r="AB8" s="17"/>
      <c r="AC8" s="17"/>
      <c r="AD8" s="17">
        <v>112.91</v>
      </c>
      <c r="AE8" s="17"/>
      <c r="AF8" s="17">
        <f>0.8</f>
        <v>0.8</v>
      </c>
    </row>
    <row r="9" spans="1:32" ht="22.9" customHeight="1">
      <c r="A9" s="25">
        <v>201</v>
      </c>
      <c r="B9" s="52" t="s">
        <v>356</v>
      </c>
      <c r="C9" s="52" t="s">
        <v>362</v>
      </c>
      <c r="D9" s="27" t="s">
        <v>331</v>
      </c>
      <c r="E9" s="17">
        <f t="shared" si="1"/>
        <v>9</v>
      </c>
      <c r="F9" s="17">
        <v>1.6</v>
      </c>
      <c r="G9" s="17">
        <v>0.5</v>
      </c>
      <c r="H9" s="17"/>
      <c r="I9" s="17"/>
      <c r="J9" s="17"/>
      <c r="K9" s="17"/>
      <c r="L9" s="17"/>
      <c r="M9" s="17"/>
      <c r="N9" s="17"/>
      <c r="O9" s="17">
        <v>1</v>
      </c>
      <c r="P9" s="17"/>
      <c r="Q9" s="17">
        <v>0.3</v>
      </c>
      <c r="R9" s="17"/>
      <c r="S9" s="17">
        <v>1</v>
      </c>
      <c r="T9" s="17">
        <v>1.5</v>
      </c>
      <c r="U9" s="17">
        <v>1</v>
      </c>
      <c r="V9" s="17"/>
      <c r="W9" s="17"/>
      <c r="X9" s="17"/>
      <c r="Y9" s="17"/>
      <c r="Z9" s="17"/>
      <c r="AA9" s="17"/>
      <c r="AB9" s="17"/>
      <c r="AC9" s="17"/>
      <c r="AD9" s="17">
        <v>0.3</v>
      </c>
      <c r="AE9" s="17"/>
      <c r="AF9" s="17">
        <v>1.8</v>
      </c>
    </row>
    <row r="10" spans="1:32" ht="22.9" customHeight="1">
      <c r="A10" s="25">
        <v>201</v>
      </c>
      <c r="B10" s="52" t="s">
        <v>357</v>
      </c>
      <c r="C10" s="52" t="s">
        <v>362</v>
      </c>
      <c r="D10" s="27" t="s">
        <v>331</v>
      </c>
      <c r="E10" s="17">
        <f t="shared" si="1"/>
        <v>34.200000000000003</v>
      </c>
      <c r="F10" s="17">
        <v>9</v>
      </c>
      <c r="G10" s="17">
        <v>5</v>
      </c>
      <c r="H10" s="17"/>
      <c r="I10" s="17"/>
      <c r="J10" s="17"/>
      <c r="K10" s="17"/>
      <c r="L10" s="17"/>
      <c r="M10" s="17"/>
      <c r="N10" s="17"/>
      <c r="O10" s="17">
        <v>8</v>
      </c>
      <c r="P10" s="17">
        <v>3.2</v>
      </c>
      <c r="Q10" s="17"/>
      <c r="R10" s="17"/>
      <c r="S10" s="17">
        <v>2</v>
      </c>
      <c r="T10" s="17">
        <v>2</v>
      </c>
      <c r="U10" s="17">
        <v>3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>
        <v>2</v>
      </c>
    </row>
    <row r="11" spans="1:32" ht="22.9" customHeight="1">
      <c r="A11" s="25">
        <v>201</v>
      </c>
      <c r="B11" s="52" t="s">
        <v>358</v>
      </c>
      <c r="C11" s="52" t="s">
        <v>366</v>
      </c>
      <c r="D11" s="27" t="s">
        <v>337</v>
      </c>
      <c r="E11" s="17">
        <f t="shared" si="1"/>
        <v>5.4</v>
      </c>
      <c r="F11" s="17">
        <v>0.5</v>
      </c>
      <c r="G11" s="17">
        <v>0.5</v>
      </c>
      <c r="H11" s="17"/>
      <c r="I11" s="17"/>
      <c r="J11" s="17"/>
      <c r="K11" s="17"/>
      <c r="L11" s="17"/>
      <c r="M11" s="17"/>
      <c r="N11" s="17"/>
      <c r="O11" s="17">
        <v>1</v>
      </c>
      <c r="P11" s="17"/>
      <c r="Q11" s="17">
        <v>0.4</v>
      </c>
      <c r="R11" s="17"/>
      <c r="S11" s="17">
        <v>1</v>
      </c>
      <c r="T11" s="17">
        <v>1</v>
      </c>
      <c r="U11" s="17">
        <v>1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ht="22.9" customHeight="1">
      <c r="A12" s="25">
        <v>201</v>
      </c>
      <c r="B12" s="52" t="s">
        <v>359</v>
      </c>
      <c r="C12" s="52" t="s">
        <v>362</v>
      </c>
      <c r="D12" s="27" t="s">
        <v>331</v>
      </c>
      <c r="E12" s="17">
        <f t="shared" si="1"/>
        <v>49.97</v>
      </c>
      <c r="F12" s="17">
        <v>2.7</v>
      </c>
      <c r="G12" s="17">
        <v>2</v>
      </c>
      <c r="H12" s="17"/>
      <c r="I12" s="17"/>
      <c r="J12" s="17"/>
      <c r="K12" s="17"/>
      <c r="L12" s="17"/>
      <c r="M12" s="17"/>
      <c r="N12" s="17"/>
      <c r="O12" s="17">
        <v>1</v>
      </c>
      <c r="P12" s="17"/>
      <c r="Q12" s="17"/>
      <c r="R12" s="17"/>
      <c r="S12" s="17">
        <v>0.6</v>
      </c>
      <c r="T12" s="17">
        <v>1</v>
      </c>
      <c r="U12" s="17">
        <v>0.2</v>
      </c>
      <c r="V12" s="17"/>
      <c r="W12" s="17"/>
      <c r="X12" s="17"/>
      <c r="Y12" s="17"/>
      <c r="Z12" s="17"/>
      <c r="AA12" s="17"/>
      <c r="AB12" s="17"/>
      <c r="AC12" s="17"/>
      <c r="AD12" s="17">
        <v>0.5</v>
      </c>
      <c r="AE12" s="17"/>
      <c r="AF12" s="17">
        <f>2.8+39.17</f>
        <v>41.97</v>
      </c>
    </row>
    <row r="13" spans="1:32" ht="22.9" customHeight="1">
      <c r="A13" s="25">
        <v>201</v>
      </c>
      <c r="B13" s="52" t="s">
        <v>360</v>
      </c>
      <c r="C13" s="52" t="s">
        <v>366</v>
      </c>
      <c r="D13" s="27" t="s">
        <v>337</v>
      </c>
      <c r="E13" s="17">
        <f t="shared" si="1"/>
        <v>7.2</v>
      </c>
      <c r="F13" s="17">
        <v>2</v>
      </c>
      <c r="G13" s="17">
        <v>2</v>
      </c>
      <c r="H13" s="17"/>
      <c r="I13" s="17"/>
      <c r="J13" s="17"/>
      <c r="K13" s="17"/>
      <c r="L13" s="17"/>
      <c r="M13" s="17"/>
      <c r="N13" s="17"/>
      <c r="O13" s="17">
        <v>1</v>
      </c>
      <c r="P13" s="17"/>
      <c r="Q13" s="17"/>
      <c r="R13" s="17"/>
      <c r="S13" s="17"/>
      <c r="T13" s="17">
        <v>1</v>
      </c>
      <c r="U13" s="17">
        <v>0.5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>
        <v>0.7</v>
      </c>
    </row>
    <row r="14" spans="1:32" ht="22.9" customHeight="1">
      <c r="A14" s="25">
        <v>204</v>
      </c>
      <c r="B14" s="52" t="s">
        <v>361</v>
      </c>
      <c r="C14" s="52" t="s">
        <v>362</v>
      </c>
      <c r="D14" s="27" t="s">
        <v>331</v>
      </c>
      <c r="E14" s="17">
        <f t="shared" si="1"/>
        <v>187.19</v>
      </c>
      <c r="F14" s="17">
        <v>16</v>
      </c>
      <c r="G14" s="17">
        <v>15</v>
      </c>
      <c r="H14" s="17"/>
      <c r="I14" s="17"/>
      <c r="J14" s="17"/>
      <c r="K14" s="17">
        <v>29.4</v>
      </c>
      <c r="L14" s="17"/>
      <c r="M14" s="17"/>
      <c r="N14" s="17">
        <v>20</v>
      </c>
      <c r="O14" s="17">
        <v>5.75</v>
      </c>
      <c r="P14" s="17"/>
      <c r="Q14" s="17"/>
      <c r="R14" s="17"/>
      <c r="S14" s="17">
        <v>2</v>
      </c>
      <c r="T14" s="17">
        <v>3.5</v>
      </c>
      <c r="U14" s="17">
        <v>2</v>
      </c>
      <c r="V14" s="17"/>
      <c r="W14" s="17"/>
      <c r="X14" s="17"/>
      <c r="Y14" s="17"/>
      <c r="Z14" s="17"/>
      <c r="AA14" s="17"/>
      <c r="AB14" s="17"/>
      <c r="AC14" s="17"/>
      <c r="AD14" s="17">
        <f>22.19+22.19</f>
        <v>44.38</v>
      </c>
      <c r="AE14" s="17"/>
      <c r="AF14" s="17">
        <v>49.16</v>
      </c>
    </row>
    <row r="15" spans="1:32" ht="22.9" customHeight="1">
      <c r="A15" s="25">
        <v>206</v>
      </c>
      <c r="B15" s="52" t="s">
        <v>362</v>
      </c>
      <c r="C15" s="52" t="s">
        <v>362</v>
      </c>
      <c r="D15" s="27" t="s">
        <v>331</v>
      </c>
      <c r="E15" s="17">
        <f t="shared" si="1"/>
        <v>28.8</v>
      </c>
      <c r="F15" s="17">
        <v>2.8</v>
      </c>
      <c r="G15" s="17">
        <v>3.5</v>
      </c>
      <c r="H15" s="17"/>
      <c r="I15" s="17"/>
      <c r="J15" s="17"/>
      <c r="K15" s="17"/>
      <c r="L15" s="17">
        <v>1</v>
      </c>
      <c r="M15" s="17"/>
      <c r="N15" s="17"/>
      <c r="O15" s="17">
        <v>11</v>
      </c>
      <c r="P15" s="17"/>
      <c r="Q15" s="17">
        <v>0.2</v>
      </c>
      <c r="R15" s="17"/>
      <c r="S15" s="17">
        <v>1.5</v>
      </c>
      <c r="T15" s="17">
        <v>3.5</v>
      </c>
      <c r="U15" s="17">
        <v>2.5</v>
      </c>
      <c r="V15" s="17"/>
      <c r="W15" s="17"/>
      <c r="X15" s="17"/>
      <c r="Y15" s="17"/>
      <c r="Z15" s="17"/>
      <c r="AA15" s="17"/>
      <c r="AB15" s="17"/>
      <c r="AC15" s="17"/>
      <c r="AD15" s="17">
        <v>0.5</v>
      </c>
      <c r="AE15" s="17"/>
      <c r="AF15" s="17">
        <v>2.2999999999999998</v>
      </c>
    </row>
    <row r="16" spans="1:32" ht="22.9" customHeight="1">
      <c r="A16" s="25">
        <v>208</v>
      </c>
      <c r="B16" s="52" t="s">
        <v>362</v>
      </c>
      <c r="C16" s="52" t="s">
        <v>366</v>
      </c>
      <c r="D16" s="27" t="s">
        <v>337</v>
      </c>
      <c r="E16" s="17">
        <f t="shared" si="1"/>
        <v>7.1999999999999993</v>
      </c>
      <c r="F16" s="17">
        <v>2.8</v>
      </c>
      <c r="G16" s="17">
        <v>2.4</v>
      </c>
      <c r="H16" s="17"/>
      <c r="I16" s="17"/>
      <c r="J16" s="17"/>
      <c r="K16" s="17"/>
      <c r="L16" s="17"/>
      <c r="M16" s="17"/>
      <c r="N16" s="17"/>
      <c r="O16" s="17">
        <v>0.8</v>
      </c>
      <c r="P16" s="17"/>
      <c r="Q16" s="17"/>
      <c r="R16" s="17"/>
      <c r="S16" s="17">
        <v>0.5</v>
      </c>
      <c r="T16" s="17"/>
      <c r="U16" s="17">
        <v>0.2</v>
      </c>
      <c r="V16" s="17"/>
      <c r="W16" s="17"/>
      <c r="X16" s="17"/>
      <c r="Y16" s="17"/>
      <c r="Z16" s="17"/>
      <c r="AA16" s="17"/>
      <c r="AB16" s="17"/>
      <c r="AC16" s="17"/>
      <c r="AD16" s="17">
        <v>0.5</v>
      </c>
      <c r="AE16" s="17"/>
      <c r="AF16" s="17"/>
    </row>
    <row r="17" spans="1:32" ht="22.9" customHeight="1">
      <c r="A17" s="25">
        <v>211</v>
      </c>
      <c r="B17" s="52" t="s">
        <v>362</v>
      </c>
      <c r="C17" s="52" t="s">
        <v>362</v>
      </c>
      <c r="D17" s="27" t="s">
        <v>331</v>
      </c>
      <c r="E17" s="17">
        <f t="shared" si="1"/>
        <v>15.29</v>
      </c>
      <c r="F17" s="17">
        <v>1.2</v>
      </c>
      <c r="G17" s="17">
        <v>1.3</v>
      </c>
      <c r="H17" s="17"/>
      <c r="I17" s="17"/>
      <c r="J17" s="17"/>
      <c r="K17" s="17"/>
      <c r="L17" s="17"/>
      <c r="M17" s="17"/>
      <c r="N17" s="17"/>
      <c r="O17" s="17">
        <v>0.5</v>
      </c>
      <c r="P17" s="17"/>
      <c r="Q17" s="17">
        <v>1.1000000000000001</v>
      </c>
      <c r="R17" s="17"/>
      <c r="S17" s="17">
        <v>1</v>
      </c>
      <c r="T17" s="17">
        <v>1</v>
      </c>
      <c r="U17" s="17">
        <v>1</v>
      </c>
      <c r="V17" s="17"/>
      <c r="W17" s="17"/>
      <c r="X17" s="17"/>
      <c r="Y17" s="17"/>
      <c r="Z17" s="17"/>
      <c r="AA17" s="17"/>
      <c r="AB17" s="17"/>
      <c r="AC17" s="17"/>
      <c r="AD17" s="17">
        <f>2.69+1</f>
        <v>3.69</v>
      </c>
      <c r="AE17" s="17"/>
      <c r="AF17" s="17">
        <v>4.5</v>
      </c>
    </row>
    <row r="18" spans="1:32" ht="22.9" customHeight="1">
      <c r="A18" s="25">
        <v>212</v>
      </c>
      <c r="B18" s="52" t="s">
        <v>362</v>
      </c>
      <c r="C18" s="52" t="s">
        <v>362</v>
      </c>
      <c r="D18" s="27" t="s">
        <v>331</v>
      </c>
      <c r="E18" s="17">
        <f t="shared" si="1"/>
        <v>68.399999999999991</v>
      </c>
      <c r="F18" s="17">
        <v>33.4</v>
      </c>
      <c r="G18" s="17">
        <v>12</v>
      </c>
      <c r="H18" s="17"/>
      <c r="I18" s="17"/>
      <c r="J18" s="17"/>
      <c r="K18" s="17"/>
      <c r="L18" s="17">
        <v>5.54</v>
      </c>
      <c r="M18" s="17"/>
      <c r="N18" s="17"/>
      <c r="O18" s="17">
        <v>2.6</v>
      </c>
      <c r="P18" s="17"/>
      <c r="Q18" s="17">
        <v>3</v>
      </c>
      <c r="R18" s="17"/>
      <c r="S18" s="17">
        <v>3</v>
      </c>
      <c r="T18" s="17">
        <v>3.5</v>
      </c>
      <c r="U18" s="17">
        <v>3</v>
      </c>
      <c r="V18" s="17"/>
      <c r="W18" s="17"/>
      <c r="X18" s="17"/>
      <c r="Y18" s="17"/>
      <c r="Z18" s="17"/>
      <c r="AA18" s="17"/>
      <c r="AB18" s="17"/>
      <c r="AC18" s="17"/>
      <c r="AD18" s="17">
        <v>1</v>
      </c>
      <c r="AE18" s="17"/>
      <c r="AF18" s="17">
        <v>1.36</v>
      </c>
    </row>
    <row r="19" spans="1:32" ht="22.9" customHeight="1">
      <c r="A19" s="25">
        <v>220</v>
      </c>
      <c r="B19" s="52" t="s">
        <v>362</v>
      </c>
      <c r="C19" s="52" t="s">
        <v>366</v>
      </c>
      <c r="D19" s="27" t="s">
        <v>337</v>
      </c>
      <c r="E19" s="17">
        <f t="shared" si="1"/>
        <v>51.8</v>
      </c>
      <c r="F19" s="17">
        <v>46.8</v>
      </c>
      <c r="G19" s="17"/>
      <c r="H19" s="17"/>
      <c r="I19" s="17"/>
      <c r="J19" s="17"/>
      <c r="K19" s="17"/>
      <c r="L19" s="17"/>
      <c r="M19" s="17"/>
      <c r="N19" s="17">
        <v>5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ht="22.9" customHeight="1">
      <c r="A20" s="25">
        <v>224</v>
      </c>
      <c r="B20" s="52" t="s">
        <v>362</v>
      </c>
      <c r="C20" s="52" t="s">
        <v>362</v>
      </c>
      <c r="D20" s="27" t="s">
        <v>331</v>
      </c>
      <c r="E20" s="17">
        <f t="shared" si="1"/>
        <v>9</v>
      </c>
      <c r="F20" s="17">
        <v>3</v>
      </c>
      <c r="G20" s="17">
        <v>2</v>
      </c>
      <c r="H20" s="17"/>
      <c r="I20" s="17"/>
      <c r="J20" s="17"/>
      <c r="K20" s="17"/>
      <c r="L20" s="17">
        <v>0.12</v>
      </c>
      <c r="M20" s="17"/>
      <c r="N20" s="17"/>
      <c r="O20" s="17">
        <v>0.5</v>
      </c>
      <c r="P20" s="17"/>
      <c r="Q20" s="17">
        <v>0.1</v>
      </c>
      <c r="R20" s="17"/>
      <c r="S20" s="17">
        <v>1</v>
      </c>
      <c r="T20" s="17">
        <v>1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>
        <v>1.28</v>
      </c>
    </row>
    <row r="21" spans="1:32" ht="22.9" customHeight="1">
      <c r="A21" s="55"/>
      <c r="B21" s="20"/>
      <c r="C21" s="20"/>
      <c r="D21" s="5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</sheetData>
  <mergeCells count="33">
    <mergeCell ref="AE4:AE5"/>
    <mergeCell ref="AF4:AF5"/>
    <mergeCell ref="Y4:Y5"/>
    <mergeCell ref="Z4:Z5"/>
    <mergeCell ref="AA4:AA5"/>
    <mergeCell ref="AB4:AB5"/>
    <mergeCell ref="AC4:AC5"/>
    <mergeCell ref="U4:U5"/>
    <mergeCell ref="V4:V5"/>
    <mergeCell ref="W4:W5"/>
    <mergeCell ref="X4:X5"/>
    <mergeCell ref="AD4:AD5"/>
    <mergeCell ref="P4:P5"/>
    <mergeCell ref="Q4:Q5"/>
    <mergeCell ref="R4:R5"/>
    <mergeCell ref="S4:S5"/>
    <mergeCell ref="T4:T5"/>
    <mergeCell ref="A2:AF2"/>
    <mergeCell ref="A3:AD3"/>
    <mergeCell ref="AE3:A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8" sqref="A8"/>
    </sheetView>
  </sheetViews>
  <sheetFormatPr defaultColWidth="10" defaultRowHeight="13.5"/>
  <cols>
    <col min="1" max="1" width="29.75" customWidth="1"/>
    <col min="2" max="2" width="20.75" customWidth="1"/>
    <col min="3" max="3" width="12.375" customWidth="1"/>
    <col min="4" max="4" width="10.375" customWidth="1"/>
    <col min="5" max="5" width="14.125" customWidth="1"/>
    <col min="6" max="6" width="13.75" customWidth="1"/>
    <col min="7" max="7" width="12.375" customWidth="1"/>
    <col min="8" max="8" width="9.75" customWidth="1"/>
  </cols>
  <sheetData>
    <row r="1" spans="1:7" ht="16.350000000000001" customHeight="1"/>
    <row r="2" spans="1:7" ht="33.6" customHeight="1">
      <c r="A2" s="75" t="s">
        <v>17</v>
      </c>
      <c r="B2" s="75"/>
      <c r="C2" s="75"/>
      <c r="D2" s="75"/>
      <c r="E2" s="75"/>
      <c r="F2" s="75"/>
      <c r="G2" s="75"/>
    </row>
    <row r="3" spans="1:7" ht="24.2" customHeight="1">
      <c r="A3" s="73" t="s">
        <v>323</v>
      </c>
      <c r="B3" s="73"/>
      <c r="C3" s="73"/>
      <c r="D3" s="73"/>
      <c r="E3" s="73"/>
      <c r="F3" s="71" t="s">
        <v>26</v>
      </c>
      <c r="G3" s="71"/>
    </row>
    <row r="4" spans="1:7" ht="23.25" customHeight="1">
      <c r="A4" s="77" t="s">
        <v>264</v>
      </c>
      <c r="B4" s="77" t="s">
        <v>265</v>
      </c>
      <c r="C4" s="77" t="s">
        <v>266</v>
      </c>
      <c r="D4" s="77" t="s">
        <v>267</v>
      </c>
      <c r="E4" s="77"/>
      <c r="F4" s="77"/>
      <c r="G4" s="77" t="s">
        <v>268</v>
      </c>
    </row>
    <row r="5" spans="1:7" ht="25.9" customHeight="1">
      <c r="A5" s="77"/>
      <c r="B5" s="77"/>
      <c r="C5" s="77"/>
      <c r="D5" s="10" t="s">
        <v>129</v>
      </c>
      <c r="E5" s="10" t="s">
        <v>269</v>
      </c>
      <c r="F5" s="10" t="s">
        <v>270</v>
      </c>
      <c r="G5" s="77"/>
    </row>
    <row r="6" spans="1:7" ht="22.9" customHeight="1">
      <c r="A6" s="58" t="s">
        <v>127</v>
      </c>
      <c r="B6" s="15">
        <f>D6+G6</f>
        <v>22.4</v>
      </c>
      <c r="C6" s="15"/>
      <c r="D6" s="15">
        <f>F6</f>
        <v>7</v>
      </c>
      <c r="E6" s="15"/>
      <c r="F6" s="15">
        <v>7</v>
      </c>
      <c r="G6" s="15">
        <v>15.4</v>
      </c>
    </row>
    <row r="7" spans="1:7" ht="22.9" customHeight="1">
      <c r="A7" s="18"/>
      <c r="B7" s="15"/>
      <c r="C7" s="15"/>
      <c r="D7" s="15"/>
      <c r="E7" s="15"/>
      <c r="F7" s="15"/>
      <c r="G7" s="15"/>
    </row>
    <row r="8" spans="1:7" ht="22.9" customHeight="1">
      <c r="A8" s="32"/>
      <c r="B8" s="14"/>
      <c r="C8" s="14"/>
      <c r="D8" s="12"/>
      <c r="E8" s="14"/>
      <c r="F8" s="14"/>
      <c r="G8" s="14"/>
    </row>
  </sheetData>
  <mergeCells count="8">
    <mergeCell ref="A2:G2"/>
    <mergeCell ref="A3:E3"/>
    <mergeCell ref="F3:G3"/>
    <mergeCell ref="A4:A5"/>
    <mergeCell ref="B4:B5"/>
    <mergeCell ref="C4:C5"/>
    <mergeCell ref="D4:F4"/>
    <mergeCell ref="G4:G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10" sqref="A10:XFD12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spans="1:8" ht="16.350000000000001" customHeight="1">
      <c r="A1" s="4"/>
    </row>
    <row r="2" spans="1:8" ht="38.85" customHeight="1">
      <c r="A2" s="75" t="s">
        <v>18</v>
      </c>
      <c r="B2" s="75"/>
      <c r="C2" s="75"/>
      <c r="D2" s="75"/>
      <c r="E2" s="75"/>
      <c r="F2" s="75"/>
      <c r="G2" s="75"/>
      <c r="H2" s="75"/>
    </row>
    <row r="3" spans="1:8" ht="24.2" customHeight="1">
      <c r="A3" s="70" t="s">
        <v>323</v>
      </c>
      <c r="B3" s="70"/>
      <c r="C3" s="70"/>
      <c r="D3" s="70"/>
      <c r="E3" s="70"/>
      <c r="F3" s="70"/>
      <c r="G3" s="71" t="s">
        <v>26</v>
      </c>
      <c r="H3" s="71"/>
    </row>
    <row r="4" spans="1:8" ht="23.25" customHeight="1">
      <c r="A4" s="77" t="s">
        <v>146</v>
      </c>
      <c r="B4" s="77" t="s">
        <v>147</v>
      </c>
      <c r="C4" s="77" t="s">
        <v>127</v>
      </c>
      <c r="D4" s="77" t="s">
        <v>271</v>
      </c>
      <c r="E4" s="77"/>
      <c r="F4" s="77"/>
      <c r="G4" s="77"/>
      <c r="H4" s="77" t="s">
        <v>149</v>
      </c>
    </row>
    <row r="5" spans="1:8" ht="19.899999999999999" customHeight="1">
      <c r="A5" s="77"/>
      <c r="B5" s="77"/>
      <c r="C5" s="77"/>
      <c r="D5" s="77" t="s">
        <v>129</v>
      </c>
      <c r="E5" s="77" t="s">
        <v>197</v>
      </c>
      <c r="F5" s="77"/>
      <c r="G5" s="77" t="s">
        <v>198</v>
      </c>
      <c r="H5" s="77"/>
    </row>
    <row r="6" spans="1:8" ht="27.6" customHeight="1">
      <c r="A6" s="77"/>
      <c r="B6" s="77"/>
      <c r="C6" s="77"/>
      <c r="D6" s="77"/>
      <c r="E6" s="10" t="s">
        <v>178</v>
      </c>
      <c r="F6" s="10" t="s">
        <v>171</v>
      </c>
      <c r="G6" s="77"/>
      <c r="H6" s="77"/>
    </row>
    <row r="7" spans="1:8" ht="22.9" customHeight="1">
      <c r="A7" s="11"/>
      <c r="B7" s="16" t="s">
        <v>127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0"/>
      <c r="B9" s="30"/>
      <c r="C9" s="15"/>
      <c r="D9" s="15"/>
      <c r="E9" s="15"/>
      <c r="F9" s="15"/>
      <c r="G9" s="15"/>
      <c r="H9" s="15"/>
    </row>
  </sheetData>
  <mergeCells count="11">
    <mergeCell ref="A2:H2"/>
    <mergeCell ref="A3:F3"/>
    <mergeCell ref="G3:H3"/>
    <mergeCell ref="A4:A6"/>
    <mergeCell ref="B4:B6"/>
    <mergeCell ref="C4:C6"/>
    <mergeCell ref="D4:G4"/>
    <mergeCell ref="H4:H6"/>
    <mergeCell ref="D5:D6"/>
    <mergeCell ref="E5:F5"/>
    <mergeCell ref="G5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D1" sqref="D1:D1048576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16.375" customWidth="1"/>
    <col min="5" max="5" width="11.75" customWidth="1"/>
    <col min="6" max="19" width="7.125" customWidth="1"/>
    <col min="20" max="21" width="9.75" customWidth="1"/>
  </cols>
  <sheetData>
    <row r="1" spans="1:19" ht="16.350000000000001" customHeight="1">
      <c r="A1" s="4"/>
    </row>
    <row r="2" spans="1:19" ht="47.45" customHeight="1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24.2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 t="s">
        <v>26</v>
      </c>
      <c r="S3" s="71"/>
    </row>
    <row r="4" spans="1:19" ht="27.6" customHeight="1">
      <c r="A4" s="77" t="s">
        <v>145</v>
      </c>
      <c r="B4" s="77"/>
      <c r="C4" s="77"/>
      <c r="D4" s="77" t="s">
        <v>161</v>
      </c>
      <c r="E4" s="77" t="s">
        <v>162</v>
      </c>
      <c r="F4" s="77" t="s">
        <v>163</v>
      </c>
      <c r="G4" s="77" t="s">
        <v>164</v>
      </c>
      <c r="H4" s="77" t="s">
        <v>165</v>
      </c>
      <c r="I4" s="77" t="s">
        <v>166</v>
      </c>
      <c r="J4" s="77" t="s">
        <v>167</v>
      </c>
      <c r="K4" s="77" t="s">
        <v>168</v>
      </c>
      <c r="L4" s="77" t="s">
        <v>169</v>
      </c>
      <c r="M4" s="77" t="s">
        <v>170</v>
      </c>
      <c r="N4" s="77" t="s">
        <v>171</v>
      </c>
      <c r="O4" s="77" t="s">
        <v>172</v>
      </c>
      <c r="P4" s="77" t="s">
        <v>173</v>
      </c>
      <c r="Q4" s="77" t="s">
        <v>174</v>
      </c>
      <c r="R4" s="77" t="s">
        <v>175</v>
      </c>
      <c r="S4" s="77" t="s">
        <v>176</v>
      </c>
    </row>
    <row r="5" spans="1:19" ht="19.899999999999999" customHeight="1">
      <c r="A5" s="10" t="s">
        <v>153</v>
      </c>
      <c r="B5" s="10" t="s">
        <v>154</v>
      </c>
      <c r="C5" s="10" t="s">
        <v>155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1:19" ht="22.9" customHeight="1">
      <c r="A6" s="11"/>
      <c r="B6" s="11"/>
      <c r="C6" s="11"/>
      <c r="D6" s="11" t="s">
        <v>127</v>
      </c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2.9" customHeight="1">
      <c r="A7" s="11"/>
      <c r="B7" s="11"/>
      <c r="C7" s="11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22.9" customHeight="1">
      <c r="A8" s="29"/>
      <c r="B8" s="29"/>
      <c r="C8" s="29"/>
      <c r="D8" s="3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22.9" customHeight="1">
      <c r="A9" s="31"/>
      <c r="B9" s="31"/>
      <c r="C9" s="31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</sheetData>
  <mergeCells count="20">
    <mergeCell ref="Q4:Q5"/>
    <mergeCell ref="R4:R5"/>
    <mergeCell ref="S4:S5"/>
    <mergeCell ref="A2:P2"/>
    <mergeCell ref="A3:Q3"/>
    <mergeCell ref="R3:S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D4" sqref="D4:D5"/>
    </sheetView>
  </sheetViews>
  <sheetFormatPr defaultColWidth="10" defaultRowHeight="13.5"/>
  <cols>
    <col min="1" max="1" width="3.75" customWidth="1"/>
    <col min="2" max="3" width="3.875" customWidth="1"/>
    <col min="4" max="4" width="15.875" customWidth="1"/>
    <col min="5" max="5" width="9.25" customWidth="1"/>
    <col min="6" max="19" width="7.125" customWidth="1"/>
    <col min="20" max="21" width="9.75" customWidth="1"/>
  </cols>
  <sheetData>
    <row r="1" spans="1:19" ht="16.350000000000001" customHeight="1">
      <c r="A1" s="4"/>
    </row>
    <row r="2" spans="1:19" ht="47.45" customHeight="1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33.6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 t="s">
        <v>26</v>
      </c>
      <c r="P3" s="71"/>
      <c r="Q3" s="71"/>
      <c r="R3" s="71"/>
      <c r="S3" s="71"/>
    </row>
    <row r="4" spans="1:19" ht="29.25" customHeight="1">
      <c r="A4" s="77" t="s">
        <v>145</v>
      </c>
      <c r="B4" s="77"/>
      <c r="C4" s="77"/>
      <c r="D4" s="77" t="s">
        <v>161</v>
      </c>
      <c r="E4" s="77" t="s">
        <v>177</v>
      </c>
      <c r="F4" s="77" t="s">
        <v>148</v>
      </c>
      <c r="G4" s="77"/>
      <c r="H4" s="77"/>
      <c r="I4" s="77"/>
      <c r="J4" s="77" t="s">
        <v>149</v>
      </c>
      <c r="K4" s="77"/>
      <c r="L4" s="77"/>
      <c r="M4" s="77"/>
      <c r="N4" s="77"/>
      <c r="O4" s="77"/>
      <c r="P4" s="77"/>
      <c r="Q4" s="77"/>
      <c r="R4" s="77"/>
      <c r="S4" s="77"/>
    </row>
    <row r="5" spans="1:19" ht="50.1" customHeight="1">
      <c r="A5" s="10" t="s">
        <v>153</v>
      </c>
      <c r="B5" s="10" t="s">
        <v>154</v>
      </c>
      <c r="C5" s="10" t="s">
        <v>155</v>
      </c>
      <c r="D5" s="77"/>
      <c r="E5" s="77"/>
      <c r="F5" s="10" t="s">
        <v>127</v>
      </c>
      <c r="G5" s="10" t="s">
        <v>178</v>
      </c>
      <c r="H5" s="10" t="s">
        <v>179</v>
      </c>
      <c r="I5" s="10" t="s">
        <v>171</v>
      </c>
      <c r="J5" s="10" t="s">
        <v>127</v>
      </c>
      <c r="K5" s="10" t="s">
        <v>181</v>
      </c>
      <c r="L5" s="10" t="s">
        <v>182</v>
      </c>
      <c r="M5" s="10" t="s">
        <v>173</v>
      </c>
      <c r="N5" s="10" t="s">
        <v>183</v>
      </c>
      <c r="O5" s="10" t="s">
        <v>184</v>
      </c>
      <c r="P5" s="10" t="s">
        <v>185</v>
      </c>
      <c r="Q5" s="10" t="s">
        <v>169</v>
      </c>
      <c r="R5" s="10" t="s">
        <v>172</v>
      </c>
      <c r="S5" s="10" t="s">
        <v>176</v>
      </c>
    </row>
    <row r="6" spans="1:19" ht="22.9" customHeight="1">
      <c r="A6" s="11"/>
      <c r="B6" s="11"/>
      <c r="C6" s="11"/>
      <c r="D6" s="11" t="s">
        <v>127</v>
      </c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2.9" customHeight="1">
      <c r="A7" s="11"/>
      <c r="B7" s="11"/>
      <c r="C7" s="11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22.9" customHeight="1">
      <c r="A8" s="29"/>
      <c r="B8" s="29"/>
      <c r="C8" s="29"/>
      <c r="D8" s="3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22.9" customHeight="1">
      <c r="A9" s="31"/>
      <c r="B9" s="31"/>
      <c r="C9" s="31"/>
      <c r="D9" s="33"/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</sheetData>
  <mergeCells count="8">
    <mergeCell ref="A2:S2"/>
    <mergeCell ref="A3:N3"/>
    <mergeCell ref="O3:S3"/>
    <mergeCell ref="A4:C4"/>
    <mergeCell ref="D4:D5"/>
    <mergeCell ref="E4:E5"/>
    <mergeCell ref="F4:I4"/>
    <mergeCell ref="J4:S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A2" sqref="A2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4"/>
      <c r="B1" s="67" t="s">
        <v>2</v>
      </c>
      <c r="C1" s="67"/>
    </row>
    <row r="2" spans="1:3" ht="1.5" customHeight="1">
      <c r="B2" s="67"/>
      <c r="C2" s="67"/>
    </row>
    <row r="3" spans="1:3" ht="31.15" customHeight="1">
      <c r="B3" s="68" t="s">
        <v>3</v>
      </c>
      <c r="C3" s="68"/>
    </row>
    <row r="4" spans="1:3" ht="32.65" customHeight="1">
      <c r="B4" s="5">
        <v>1</v>
      </c>
      <c r="C4" s="6" t="s">
        <v>4</v>
      </c>
    </row>
    <row r="5" spans="1:3" ht="32.65" customHeight="1">
      <c r="B5" s="5">
        <v>2</v>
      </c>
      <c r="C5" s="7" t="s">
        <v>5</v>
      </c>
    </row>
    <row r="6" spans="1:3" ht="32.65" customHeight="1">
      <c r="B6" s="5">
        <v>3</v>
      </c>
      <c r="C6" s="6" t="s">
        <v>6</v>
      </c>
    </row>
    <row r="7" spans="1:3" ht="32.65" customHeight="1">
      <c r="B7" s="5">
        <v>4</v>
      </c>
      <c r="C7" s="6" t="s">
        <v>7</v>
      </c>
    </row>
    <row r="8" spans="1:3" ht="32.65" customHeight="1">
      <c r="B8" s="5">
        <v>5</v>
      </c>
      <c r="C8" s="6" t="s">
        <v>8</v>
      </c>
    </row>
    <row r="9" spans="1:3" ht="32.65" customHeight="1">
      <c r="B9" s="5">
        <v>6</v>
      </c>
      <c r="C9" s="6" t="s">
        <v>9</v>
      </c>
    </row>
    <row r="10" spans="1:3" ht="32.65" customHeight="1">
      <c r="B10" s="5">
        <v>7</v>
      </c>
      <c r="C10" s="6" t="s">
        <v>10</v>
      </c>
    </row>
    <row r="11" spans="1:3" ht="32.65" customHeight="1">
      <c r="B11" s="5">
        <v>8</v>
      </c>
      <c r="C11" s="6" t="s">
        <v>11</v>
      </c>
    </row>
    <row r="12" spans="1:3" ht="32.65" customHeight="1">
      <c r="B12" s="5">
        <v>9</v>
      </c>
      <c r="C12" s="6" t="s">
        <v>12</v>
      </c>
    </row>
    <row r="13" spans="1:3" ht="32.65" customHeight="1">
      <c r="B13" s="5">
        <v>10</v>
      </c>
      <c r="C13" s="6" t="s">
        <v>13</v>
      </c>
    </row>
    <row r="14" spans="1:3" ht="32.65" customHeight="1">
      <c r="B14" s="5">
        <v>11</v>
      </c>
      <c r="C14" s="6" t="s">
        <v>14</v>
      </c>
    </row>
    <row r="15" spans="1:3" ht="32.65" customHeight="1">
      <c r="B15" s="5">
        <v>12</v>
      </c>
      <c r="C15" s="6" t="s">
        <v>15</v>
      </c>
    </row>
    <row r="16" spans="1:3" ht="32.65" customHeight="1">
      <c r="B16" s="5">
        <v>13</v>
      </c>
      <c r="C16" s="6" t="s">
        <v>16</v>
      </c>
    </row>
    <row r="17" spans="2:3" ht="32.65" customHeight="1">
      <c r="B17" s="5">
        <v>14</v>
      </c>
      <c r="C17" s="6" t="s">
        <v>17</v>
      </c>
    </row>
    <row r="18" spans="2:3" ht="32.65" customHeight="1">
      <c r="B18" s="5">
        <v>15</v>
      </c>
      <c r="C18" s="6" t="s">
        <v>18</v>
      </c>
    </row>
    <row r="19" spans="2:3" ht="32.65" customHeight="1">
      <c r="B19" s="5">
        <v>16</v>
      </c>
      <c r="C19" s="6" t="s">
        <v>19</v>
      </c>
    </row>
    <row r="20" spans="2:3" ht="32.65" customHeight="1">
      <c r="B20" s="5">
        <v>17</v>
      </c>
      <c r="C20" s="6" t="s">
        <v>20</v>
      </c>
    </row>
    <row r="21" spans="2:3" ht="32.65" customHeight="1">
      <c r="B21" s="5">
        <v>18</v>
      </c>
      <c r="C21" s="6" t="s">
        <v>21</v>
      </c>
    </row>
    <row r="22" spans="2:3" ht="32.65" customHeight="1">
      <c r="B22" s="5">
        <v>19</v>
      </c>
      <c r="C22" s="6" t="s">
        <v>22</v>
      </c>
    </row>
    <row r="23" spans="2:3" ht="32.65" customHeight="1">
      <c r="B23" s="5">
        <v>20</v>
      </c>
      <c r="C23" s="6" t="s">
        <v>23</v>
      </c>
    </row>
    <row r="24" spans="2:3" ht="32.65" customHeight="1">
      <c r="B24" s="5">
        <v>21</v>
      </c>
      <c r="C24" s="6" t="s">
        <v>24</v>
      </c>
    </row>
    <row r="25" spans="2:3" ht="32.65" customHeight="1">
      <c r="B25" s="5">
        <v>22</v>
      </c>
      <c r="C25" s="6" t="s">
        <v>25</v>
      </c>
    </row>
  </sheetData>
  <mergeCells count="2">
    <mergeCell ref="B1:C2"/>
    <mergeCell ref="B3:C3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B10" sqref="B10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4"/>
    </row>
    <row r="2" spans="1:8" ht="38.85" customHeight="1">
      <c r="A2" s="75" t="s">
        <v>272</v>
      </c>
      <c r="B2" s="75"/>
      <c r="C2" s="75"/>
      <c r="D2" s="75"/>
      <c r="E2" s="75"/>
      <c r="F2" s="75"/>
      <c r="G2" s="75"/>
      <c r="H2" s="75"/>
    </row>
    <row r="3" spans="1:8" ht="24.2" customHeight="1">
      <c r="A3" s="70" t="s">
        <v>323</v>
      </c>
      <c r="B3" s="70"/>
      <c r="C3" s="70"/>
      <c r="D3" s="70"/>
      <c r="E3" s="70"/>
      <c r="F3" s="70"/>
      <c r="G3" s="70"/>
      <c r="H3" s="9" t="s">
        <v>26</v>
      </c>
    </row>
    <row r="4" spans="1:8" ht="19.899999999999999" customHeight="1">
      <c r="A4" s="77" t="s">
        <v>146</v>
      </c>
      <c r="B4" s="77" t="s">
        <v>147</v>
      </c>
      <c r="C4" s="77" t="s">
        <v>127</v>
      </c>
      <c r="D4" s="77" t="s">
        <v>273</v>
      </c>
      <c r="E4" s="77"/>
      <c r="F4" s="77"/>
      <c r="G4" s="77"/>
      <c r="H4" s="77" t="s">
        <v>149</v>
      </c>
    </row>
    <row r="5" spans="1:8" ht="23.25" customHeight="1">
      <c r="A5" s="77"/>
      <c r="B5" s="77"/>
      <c r="C5" s="77"/>
      <c r="D5" s="77" t="s">
        <v>129</v>
      </c>
      <c r="E5" s="77" t="s">
        <v>197</v>
      </c>
      <c r="F5" s="77"/>
      <c r="G5" s="77" t="s">
        <v>198</v>
      </c>
      <c r="H5" s="77"/>
    </row>
    <row r="6" spans="1:8" ht="23.25" customHeight="1">
      <c r="A6" s="77"/>
      <c r="B6" s="77"/>
      <c r="C6" s="77"/>
      <c r="D6" s="77"/>
      <c r="E6" s="10" t="s">
        <v>178</v>
      </c>
      <c r="F6" s="10" t="s">
        <v>171</v>
      </c>
      <c r="G6" s="77"/>
      <c r="H6" s="77"/>
    </row>
    <row r="7" spans="1:8" ht="22.9" customHeight="1">
      <c r="A7" s="11"/>
      <c r="B7" s="16" t="s">
        <v>127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0"/>
      <c r="B9" s="30"/>
      <c r="C9" s="15"/>
      <c r="D9" s="15"/>
      <c r="E9" s="15"/>
      <c r="F9" s="15"/>
      <c r="G9" s="15"/>
      <c r="H9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10" sqref="A10:XFD12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4"/>
    </row>
    <row r="2" spans="1:8" ht="38.85" customHeight="1">
      <c r="A2" s="75" t="s">
        <v>22</v>
      </c>
      <c r="B2" s="75"/>
      <c r="C2" s="75"/>
      <c r="D2" s="75"/>
      <c r="E2" s="75"/>
      <c r="F2" s="75"/>
      <c r="G2" s="75"/>
      <c r="H2" s="75"/>
    </row>
    <row r="3" spans="1:8" ht="24.2" customHeight="1">
      <c r="A3" s="70" t="s">
        <v>323</v>
      </c>
      <c r="B3" s="70"/>
      <c r="C3" s="70"/>
      <c r="D3" s="70"/>
      <c r="E3" s="70"/>
      <c r="F3" s="70"/>
      <c r="G3" s="70"/>
      <c r="H3" s="9" t="s">
        <v>26</v>
      </c>
    </row>
    <row r="4" spans="1:8" ht="24.95" customHeight="1">
      <c r="A4" s="77" t="s">
        <v>146</v>
      </c>
      <c r="B4" s="77" t="s">
        <v>147</v>
      </c>
      <c r="C4" s="77" t="s">
        <v>127</v>
      </c>
      <c r="D4" s="77" t="s">
        <v>274</v>
      </c>
      <c r="E4" s="77"/>
      <c r="F4" s="77"/>
      <c r="G4" s="77"/>
      <c r="H4" s="77" t="s">
        <v>149</v>
      </c>
    </row>
    <row r="5" spans="1:8" ht="25.9" customHeight="1">
      <c r="A5" s="77"/>
      <c r="B5" s="77"/>
      <c r="C5" s="77"/>
      <c r="D5" s="77" t="s">
        <v>129</v>
      </c>
      <c r="E5" s="77" t="s">
        <v>197</v>
      </c>
      <c r="F5" s="77"/>
      <c r="G5" s="77" t="s">
        <v>198</v>
      </c>
      <c r="H5" s="77"/>
    </row>
    <row r="6" spans="1:8" ht="35.450000000000003" customHeight="1">
      <c r="A6" s="77"/>
      <c r="B6" s="77"/>
      <c r="C6" s="77"/>
      <c r="D6" s="77"/>
      <c r="E6" s="10" t="s">
        <v>178</v>
      </c>
      <c r="F6" s="10" t="s">
        <v>171</v>
      </c>
      <c r="G6" s="77"/>
      <c r="H6" s="77"/>
    </row>
    <row r="7" spans="1:8" ht="22.9" customHeight="1">
      <c r="A7" s="11"/>
      <c r="B7" s="16" t="s">
        <v>127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0"/>
      <c r="B9" s="30"/>
      <c r="C9" s="15"/>
      <c r="D9" s="15"/>
      <c r="E9" s="15"/>
      <c r="F9" s="15"/>
      <c r="G9" s="15"/>
      <c r="H9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6" sqref="H6"/>
    </sheetView>
  </sheetViews>
  <sheetFormatPr defaultColWidth="10" defaultRowHeight="13.5"/>
  <cols>
    <col min="1" max="1" width="0.125" customWidth="1"/>
    <col min="2" max="2" width="24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/>
    <row r="2" spans="1:14" ht="45.75" customHeight="1">
      <c r="A2" s="75" t="s">
        <v>414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24.2" customHeight="1">
      <c r="A3" s="59"/>
      <c r="B3" s="82" t="s">
        <v>378</v>
      </c>
      <c r="C3" s="82"/>
      <c r="D3" s="82"/>
      <c r="E3" s="82"/>
      <c r="F3" s="82"/>
      <c r="G3" s="82"/>
      <c r="H3" s="82"/>
      <c r="I3" s="82"/>
      <c r="J3" s="82"/>
      <c r="K3" s="82"/>
      <c r="L3" s="59"/>
      <c r="M3" s="71" t="s">
        <v>26</v>
      </c>
      <c r="N3" s="71"/>
    </row>
    <row r="4" spans="1:14" ht="26.1" customHeight="1">
      <c r="A4" s="35"/>
      <c r="B4" s="77" t="s">
        <v>275</v>
      </c>
      <c r="C4" s="77" t="s">
        <v>276</v>
      </c>
      <c r="D4" s="77"/>
      <c r="E4" s="77"/>
      <c r="F4" s="77"/>
      <c r="G4" s="77"/>
      <c r="H4" s="77"/>
      <c r="I4" s="77"/>
      <c r="J4" s="77"/>
      <c r="K4" s="77"/>
      <c r="L4" s="77"/>
      <c r="M4" s="77" t="s">
        <v>277</v>
      </c>
      <c r="N4" s="77"/>
    </row>
    <row r="5" spans="1:14" ht="31.9" customHeight="1">
      <c r="A5" s="35"/>
      <c r="B5" s="77"/>
      <c r="C5" s="77" t="s">
        <v>278</v>
      </c>
      <c r="D5" s="77" t="s">
        <v>130</v>
      </c>
      <c r="E5" s="77"/>
      <c r="F5" s="77"/>
      <c r="G5" s="77"/>
      <c r="H5" s="77"/>
      <c r="I5" s="77"/>
      <c r="J5" s="77" t="s">
        <v>279</v>
      </c>
      <c r="K5" s="77" t="s">
        <v>132</v>
      </c>
      <c r="L5" s="77" t="s">
        <v>133</v>
      </c>
      <c r="M5" s="77" t="s">
        <v>280</v>
      </c>
      <c r="N5" s="77" t="s">
        <v>281</v>
      </c>
    </row>
    <row r="6" spans="1:14" ht="44.85" customHeight="1">
      <c r="A6" s="35"/>
      <c r="B6" s="77"/>
      <c r="C6" s="77"/>
      <c r="D6" s="10" t="s">
        <v>282</v>
      </c>
      <c r="E6" s="10" t="s">
        <v>283</v>
      </c>
      <c r="F6" s="10" t="s">
        <v>284</v>
      </c>
      <c r="G6" s="10" t="s">
        <v>285</v>
      </c>
      <c r="H6" s="10" t="s">
        <v>286</v>
      </c>
      <c r="I6" s="10" t="s">
        <v>287</v>
      </c>
      <c r="J6" s="77"/>
      <c r="K6" s="77"/>
      <c r="L6" s="77"/>
      <c r="M6" s="77"/>
      <c r="N6" s="77"/>
    </row>
    <row r="7" spans="1:14" ht="22.9" customHeight="1">
      <c r="A7" s="36"/>
      <c r="B7" s="16" t="s">
        <v>127</v>
      </c>
      <c r="C7" s="15">
        <f>SUM(C8:C30)</f>
        <v>25983.359999999997</v>
      </c>
      <c r="D7" s="15">
        <f t="shared" ref="D7:N7" si="0">SUM(D8:D30)</f>
        <v>25983.359999999997</v>
      </c>
      <c r="E7" s="15">
        <f t="shared" si="0"/>
        <v>25983.359999999997</v>
      </c>
      <c r="F7" s="15"/>
      <c r="G7" s="15"/>
      <c r="H7" s="15"/>
      <c r="I7" s="15"/>
      <c r="J7" s="15"/>
      <c r="K7" s="15"/>
      <c r="L7" s="15"/>
      <c r="M7" s="15">
        <f t="shared" si="0"/>
        <v>17989.36</v>
      </c>
      <c r="N7" s="15">
        <f t="shared" si="0"/>
        <v>7994</v>
      </c>
    </row>
    <row r="8" spans="1:14" ht="22.9" customHeight="1">
      <c r="A8" s="36"/>
      <c r="B8" s="18" t="s">
        <v>380</v>
      </c>
      <c r="C8" s="15">
        <f>D8</f>
        <v>108.3</v>
      </c>
      <c r="D8" s="15">
        <f>E8</f>
        <v>108.3</v>
      </c>
      <c r="E8" s="15">
        <v>108.3</v>
      </c>
      <c r="F8" s="15"/>
      <c r="G8" s="15"/>
      <c r="H8" s="15"/>
      <c r="I8" s="15"/>
      <c r="J8" s="15"/>
      <c r="K8" s="15"/>
      <c r="L8" s="15"/>
      <c r="M8" s="15">
        <v>108.3</v>
      </c>
      <c r="N8" s="11"/>
    </row>
    <row r="9" spans="1:14" ht="22.9" customHeight="1">
      <c r="A9" s="36"/>
      <c r="B9" s="18" t="s">
        <v>381</v>
      </c>
      <c r="C9" s="15">
        <f t="shared" ref="C9:D9" si="1">D9</f>
        <v>20</v>
      </c>
      <c r="D9" s="15">
        <f t="shared" si="1"/>
        <v>20</v>
      </c>
      <c r="E9" s="15">
        <v>20</v>
      </c>
      <c r="F9" s="15"/>
      <c r="G9" s="15"/>
      <c r="H9" s="15"/>
      <c r="I9" s="15"/>
      <c r="J9" s="15"/>
      <c r="K9" s="15"/>
      <c r="L9" s="15"/>
      <c r="M9" s="15">
        <v>20</v>
      </c>
      <c r="N9" s="11"/>
    </row>
    <row r="10" spans="1:14" ht="22.9" customHeight="1">
      <c r="A10" s="36"/>
      <c r="B10" s="18" t="s">
        <v>382</v>
      </c>
      <c r="C10" s="15">
        <f t="shared" ref="C10:D10" si="2">D10</f>
        <v>22.3</v>
      </c>
      <c r="D10" s="15">
        <f t="shared" si="2"/>
        <v>22.3</v>
      </c>
      <c r="E10" s="15">
        <v>22.3</v>
      </c>
      <c r="F10" s="15"/>
      <c r="G10" s="15"/>
      <c r="H10" s="15"/>
      <c r="I10" s="15"/>
      <c r="J10" s="15"/>
      <c r="K10" s="15"/>
      <c r="L10" s="15"/>
      <c r="M10" s="15">
        <v>22.3</v>
      </c>
      <c r="N10" s="11"/>
    </row>
    <row r="11" spans="1:14" ht="22.9" customHeight="1">
      <c r="A11" s="36"/>
      <c r="B11" s="18" t="s">
        <v>383</v>
      </c>
      <c r="C11" s="15">
        <f t="shared" ref="C11:D11" si="3">D11</f>
        <v>10.7</v>
      </c>
      <c r="D11" s="15">
        <f t="shared" si="3"/>
        <v>10.7</v>
      </c>
      <c r="E11" s="15">
        <v>10.7</v>
      </c>
      <c r="F11" s="15"/>
      <c r="G11" s="15"/>
      <c r="H11" s="15"/>
      <c r="I11" s="15"/>
      <c r="J11" s="15"/>
      <c r="K11" s="15"/>
      <c r="L11" s="15"/>
      <c r="M11" s="15">
        <v>10.7</v>
      </c>
      <c r="N11" s="11"/>
    </row>
    <row r="12" spans="1:14" ht="22.9" customHeight="1">
      <c r="A12" s="36"/>
      <c r="B12" s="18" t="s">
        <v>384</v>
      </c>
      <c r="C12" s="15">
        <f t="shared" ref="C12:D12" si="4">D12</f>
        <v>480</v>
      </c>
      <c r="D12" s="15">
        <f t="shared" si="4"/>
        <v>480</v>
      </c>
      <c r="E12" s="15">
        <v>480</v>
      </c>
      <c r="F12" s="15"/>
      <c r="G12" s="15"/>
      <c r="H12" s="15"/>
      <c r="I12" s="15"/>
      <c r="J12" s="15"/>
      <c r="K12" s="15"/>
      <c r="L12" s="15"/>
      <c r="M12" s="15">
        <v>480</v>
      </c>
      <c r="N12" s="11"/>
    </row>
    <row r="13" spans="1:14" ht="22.9" customHeight="1">
      <c r="A13" s="36"/>
      <c r="B13" s="18" t="s">
        <v>385</v>
      </c>
      <c r="C13" s="15">
        <f t="shared" ref="C13:D13" si="5">D13</f>
        <v>515</v>
      </c>
      <c r="D13" s="15">
        <f t="shared" si="5"/>
        <v>515</v>
      </c>
      <c r="E13" s="15">
        <v>515</v>
      </c>
      <c r="F13" s="15"/>
      <c r="G13" s="15"/>
      <c r="H13" s="15"/>
      <c r="I13" s="15"/>
      <c r="J13" s="15"/>
      <c r="K13" s="15"/>
      <c r="L13" s="15"/>
      <c r="M13" s="15">
        <v>515</v>
      </c>
      <c r="N13" s="11"/>
    </row>
    <row r="14" spans="1:14" ht="22.9" customHeight="1">
      <c r="A14" s="36"/>
      <c r="B14" s="18" t="s">
        <v>386</v>
      </c>
      <c r="C14" s="15">
        <f t="shared" ref="C14:D14" si="6">D14</f>
        <v>24</v>
      </c>
      <c r="D14" s="15">
        <f t="shared" si="6"/>
        <v>24</v>
      </c>
      <c r="E14" s="15">
        <v>24</v>
      </c>
      <c r="F14" s="15"/>
      <c r="G14" s="15"/>
      <c r="H14" s="15"/>
      <c r="I14" s="15"/>
      <c r="J14" s="15"/>
      <c r="K14" s="15"/>
      <c r="L14" s="15"/>
      <c r="M14" s="15">
        <v>24</v>
      </c>
      <c r="N14" s="11"/>
    </row>
    <row r="15" spans="1:14" ht="22.9" customHeight="1">
      <c r="A15" s="36"/>
      <c r="B15" s="18" t="s">
        <v>387</v>
      </c>
      <c r="C15" s="15">
        <f t="shared" ref="C15:D16" si="7">D15</f>
        <v>260</v>
      </c>
      <c r="D15" s="15">
        <f t="shared" si="7"/>
        <v>260</v>
      </c>
      <c r="E15" s="15">
        <f>260</f>
        <v>260</v>
      </c>
      <c r="F15" s="15"/>
      <c r="G15" s="15"/>
      <c r="H15" s="15"/>
      <c r="I15" s="15"/>
      <c r="J15" s="15"/>
      <c r="K15" s="15"/>
      <c r="L15" s="15"/>
      <c r="M15" s="15">
        <f>260</f>
        <v>260</v>
      </c>
      <c r="N15" s="11"/>
    </row>
    <row r="16" spans="1:14" ht="22.9" customHeight="1">
      <c r="A16" s="36"/>
      <c r="B16" s="18" t="s">
        <v>402</v>
      </c>
      <c r="C16" s="15">
        <f t="shared" si="7"/>
        <v>690</v>
      </c>
      <c r="D16" s="15">
        <f t="shared" si="7"/>
        <v>690</v>
      </c>
      <c r="E16" s="15">
        <v>690</v>
      </c>
      <c r="F16" s="15"/>
      <c r="G16" s="15"/>
      <c r="H16" s="15"/>
      <c r="I16" s="15"/>
      <c r="J16" s="15"/>
      <c r="K16" s="15"/>
      <c r="L16" s="15"/>
      <c r="M16" s="15"/>
      <c r="N16" s="11">
        <v>690</v>
      </c>
    </row>
    <row r="17" spans="1:14" ht="22.9" customHeight="1">
      <c r="A17" s="36"/>
      <c r="B17" s="18" t="s">
        <v>388</v>
      </c>
      <c r="C17" s="15">
        <f t="shared" ref="C17:D17" si="8">D17</f>
        <v>59.62</v>
      </c>
      <c r="D17" s="15">
        <f t="shared" si="8"/>
        <v>59.62</v>
      </c>
      <c r="E17" s="15">
        <f>59.62</f>
        <v>59.62</v>
      </c>
      <c r="F17" s="15"/>
      <c r="G17" s="15"/>
      <c r="H17" s="15"/>
      <c r="I17" s="15"/>
      <c r="J17" s="15"/>
      <c r="K17" s="15"/>
      <c r="L17" s="15"/>
      <c r="M17" s="15">
        <f>59.62</f>
        <v>59.62</v>
      </c>
      <c r="N17" s="11"/>
    </row>
    <row r="18" spans="1:14" ht="22.9" customHeight="1">
      <c r="A18" s="36"/>
      <c r="B18" s="18" t="s">
        <v>389</v>
      </c>
      <c r="C18" s="15">
        <f t="shared" ref="C18:D18" si="9">D18</f>
        <v>82.5</v>
      </c>
      <c r="D18" s="15">
        <f t="shared" si="9"/>
        <v>82.5</v>
      </c>
      <c r="E18" s="15">
        <v>82.5</v>
      </c>
      <c r="F18" s="15"/>
      <c r="G18" s="15"/>
      <c r="H18" s="15"/>
      <c r="I18" s="15"/>
      <c r="J18" s="15"/>
      <c r="K18" s="15"/>
      <c r="L18" s="15"/>
      <c r="M18" s="15">
        <v>82.5</v>
      </c>
      <c r="N18" s="11"/>
    </row>
    <row r="19" spans="1:14" ht="22.9" customHeight="1">
      <c r="A19" s="36"/>
      <c r="B19" s="18" t="s">
        <v>390</v>
      </c>
      <c r="C19" s="15">
        <f t="shared" ref="C19:D19" si="10">D19</f>
        <v>83.5</v>
      </c>
      <c r="D19" s="15">
        <f t="shared" si="10"/>
        <v>83.5</v>
      </c>
      <c r="E19" s="15">
        <f>50+33.5</f>
        <v>83.5</v>
      </c>
      <c r="F19" s="15"/>
      <c r="G19" s="15"/>
      <c r="H19" s="15"/>
      <c r="I19" s="15"/>
      <c r="J19" s="15"/>
      <c r="K19" s="15"/>
      <c r="L19" s="15"/>
      <c r="M19" s="15">
        <f>33.5</f>
        <v>33.5</v>
      </c>
      <c r="N19" s="11">
        <v>50</v>
      </c>
    </row>
    <row r="20" spans="1:14" ht="22.9" customHeight="1">
      <c r="A20" s="36"/>
      <c r="B20" s="18" t="s">
        <v>391</v>
      </c>
      <c r="C20" s="15">
        <f t="shared" ref="C20:D20" si="11">D20</f>
        <v>263.10000000000002</v>
      </c>
      <c r="D20" s="15">
        <f t="shared" si="11"/>
        <v>263.10000000000002</v>
      </c>
      <c r="E20" s="15">
        <v>263.10000000000002</v>
      </c>
      <c r="F20" s="15"/>
      <c r="G20" s="15"/>
      <c r="H20" s="15"/>
      <c r="I20" s="15"/>
      <c r="J20" s="15"/>
      <c r="K20" s="15"/>
      <c r="L20" s="15"/>
      <c r="M20" s="15">
        <v>263.10000000000002</v>
      </c>
      <c r="N20" s="11"/>
    </row>
    <row r="21" spans="1:14" ht="22.9" customHeight="1">
      <c r="A21" s="36" t="s">
        <v>288</v>
      </c>
      <c r="B21" s="18" t="s">
        <v>392</v>
      </c>
      <c r="C21" s="15">
        <f t="shared" ref="C21:D21" si="12">D21</f>
        <v>787</v>
      </c>
      <c r="D21" s="15">
        <f t="shared" si="12"/>
        <v>787</v>
      </c>
      <c r="E21" s="15">
        <v>787</v>
      </c>
      <c r="F21" s="12"/>
      <c r="G21" s="12"/>
      <c r="H21" s="12"/>
      <c r="I21" s="12"/>
      <c r="J21" s="12"/>
      <c r="K21" s="12"/>
      <c r="L21" s="12"/>
      <c r="M21" s="15">
        <v>787</v>
      </c>
      <c r="N21" s="13"/>
    </row>
    <row r="22" spans="1:14" ht="22.9" customHeight="1">
      <c r="A22" s="36" t="s">
        <v>289</v>
      </c>
      <c r="B22" s="18" t="s">
        <v>393</v>
      </c>
      <c r="C22" s="15">
        <f t="shared" ref="C22:D22" si="13">D22</f>
        <v>1586.76</v>
      </c>
      <c r="D22" s="15">
        <f t="shared" si="13"/>
        <v>1586.76</v>
      </c>
      <c r="E22" s="15">
        <v>1586.76</v>
      </c>
      <c r="F22" s="12"/>
      <c r="G22" s="12"/>
      <c r="H22" s="12"/>
      <c r="I22" s="12"/>
      <c r="J22" s="12"/>
      <c r="K22" s="12"/>
      <c r="L22" s="12"/>
      <c r="M22" s="57">
        <v>442.76</v>
      </c>
      <c r="N22" s="13">
        <f>1586.76-442.76</f>
        <v>1144</v>
      </c>
    </row>
    <row r="23" spans="1:14" ht="22.9" customHeight="1">
      <c r="A23" s="36" t="s">
        <v>290</v>
      </c>
      <c r="B23" s="18" t="s">
        <v>394</v>
      </c>
      <c r="C23" s="15">
        <f t="shared" ref="C23:D28" si="14">D23</f>
        <v>2506.13</v>
      </c>
      <c r="D23" s="15">
        <f t="shared" si="14"/>
        <v>2506.13</v>
      </c>
      <c r="E23" s="15">
        <v>2506.13</v>
      </c>
      <c r="F23" s="12"/>
      <c r="G23" s="12"/>
      <c r="H23" s="12"/>
      <c r="I23" s="12"/>
      <c r="J23" s="12"/>
      <c r="K23" s="12"/>
      <c r="L23" s="12"/>
      <c r="M23" s="57">
        <f>2506.13-960</f>
        <v>1546.13</v>
      </c>
      <c r="N23" s="13">
        <v>960</v>
      </c>
    </row>
    <row r="24" spans="1:14" ht="22.9" customHeight="1">
      <c r="A24" s="36"/>
      <c r="B24" s="18" t="s">
        <v>395</v>
      </c>
      <c r="C24" s="15">
        <f t="shared" si="14"/>
        <v>68</v>
      </c>
      <c r="D24" s="15">
        <f t="shared" si="14"/>
        <v>68</v>
      </c>
      <c r="E24" s="15">
        <v>68</v>
      </c>
      <c r="F24" s="61"/>
      <c r="G24" s="61"/>
      <c r="H24" s="61"/>
      <c r="I24" s="61"/>
      <c r="J24" s="61"/>
      <c r="K24" s="61"/>
      <c r="L24" s="61"/>
      <c r="M24" s="15">
        <v>68</v>
      </c>
      <c r="N24" s="60"/>
    </row>
    <row r="25" spans="1:14" ht="22.9" customHeight="1">
      <c r="A25" s="36"/>
      <c r="B25" s="18" t="s">
        <v>396</v>
      </c>
      <c r="C25" s="15">
        <f t="shared" si="14"/>
        <v>428.07</v>
      </c>
      <c r="D25" s="15">
        <f t="shared" si="14"/>
        <v>428.07</v>
      </c>
      <c r="E25" s="15">
        <v>428.07</v>
      </c>
      <c r="F25" s="61"/>
      <c r="G25" s="61"/>
      <c r="H25" s="61"/>
      <c r="I25" s="61"/>
      <c r="J25" s="61"/>
      <c r="K25" s="61"/>
      <c r="L25" s="61"/>
      <c r="M25" s="15">
        <v>428.07</v>
      </c>
      <c r="N25" s="60"/>
    </row>
    <row r="26" spans="1:14" ht="22.9" customHeight="1">
      <c r="A26" s="36"/>
      <c r="B26" s="18" t="s">
        <v>397</v>
      </c>
      <c r="C26" s="15">
        <f t="shared" si="14"/>
        <v>15000</v>
      </c>
      <c r="D26" s="15">
        <f t="shared" si="14"/>
        <v>15000</v>
      </c>
      <c r="E26" s="15">
        <f>5000+10000</f>
        <v>15000</v>
      </c>
      <c r="F26" s="61"/>
      <c r="G26" s="61"/>
      <c r="H26" s="61"/>
      <c r="I26" s="61"/>
      <c r="J26" s="61"/>
      <c r="K26" s="61"/>
      <c r="L26" s="61"/>
      <c r="M26" s="15">
        <v>10000</v>
      </c>
      <c r="N26" s="15">
        <v>5000</v>
      </c>
    </row>
    <row r="27" spans="1:14" ht="22.9" customHeight="1">
      <c r="A27" s="36"/>
      <c r="B27" s="18" t="s">
        <v>398</v>
      </c>
      <c r="C27" s="15">
        <f t="shared" si="14"/>
        <v>912.6</v>
      </c>
      <c r="D27" s="15">
        <f t="shared" si="14"/>
        <v>912.6</v>
      </c>
      <c r="E27" s="15">
        <v>912.6</v>
      </c>
      <c r="F27" s="61"/>
      <c r="G27" s="61"/>
      <c r="H27" s="61"/>
      <c r="I27" s="61"/>
      <c r="J27" s="61"/>
      <c r="K27" s="61"/>
      <c r="L27" s="61"/>
      <c r="M27" s="15">
        <v>912.6</v>
      </c>
      <c r="N27" s="60"/>
    </row>
    <row r="28" spans="1:14" ht="22.9" customHeight="1">
      <c r="A28" s="36"/>
      <c r="B28" s="18" t="s">
        <v>399</v>
      </c>
      <c r="C28" s="15">
        <f t="shared" si="14"/>
        <v>319</v>
      </c>
      <c r="D28" s="15">
        <f t="shared" si="14"/>
        <v>319</v>
      </c>
      <c r="E28" s="15">
        <f>150+169</f>
        <v>319</v>
      </c>
      <c r="F28" s="61"/>
      <c r="G28" s="61"/>
      <c r="H28" s="61"/>
      <c r="I28" s="61"/>
      <c r="J28" s="61"/>
      <c r="K28" s="61"/>
      <c r="L28" s="61"/>
      <c r="M28" s="15">
        <f>169</f>
        <v>169</v>
      </c>
      <c r="N28" s="15">
        <v>150</v>
      </c>
    </row>
    <row r="29" spans="1:14" ht="22.9" customHeight="1">
      <c r="A29" s="36" t="s">
        <v>291</v>
      </c>
      <c r="B29" s="18" t="s">
        <v>400</v>
      </c>
      <c r="C29" s="15">
        <f t="shared" ref="C29:D29" si="15">D29</f>
        <v>1646.26</v>
      </c>
      <c r="D29" s="15">
        <f t="shared" si="15"/>
        <v>1646.26</v>
      </c>
      <c r="E29" s="15">
        <v>1646.26</v>
      </c>
      <c r="F29" s="12"/>
      <c r="G29" s="12"/>
      <c r="H29" s="12"/>
      <c r="I29" s="12"/>
      <c r="J29" s="12"/>
      <c r="K29" s="12"/>
      <c r="L29" s="12"/>
      <c r="M29" s="15">
        <v>1646.26</v>
      </c>
      <c r="N29" s="13"/>
    </row>
    <row r="30" spans="1:14" ht="22.9" customHeight="1">
      <c r="A30" s="36" t="s">
        <v>292</v>
      </c>
      <c r="B30" s="18" t="s">
        <v>401</v>
      </c>
      <c r="C30" s="15">
        <f t="shared" ref="C30:D30" si="16">D30</f>
        <v>110.52</v>
      </c>
      <c r="D30" s="15">
        <f t="shared" si="16"/>
        <v>110.52</v>
      </c>
      <c r="E30" s="15">
        <v>110.52</v>
      </c>
      <c r="F30" s="12"/>
      <c r="G30" s="12"/>
      <c r="H30" s="12"/>
      <c r="I30" s="12"/>
      <c r="J30" s="12"/>
      <c r="K30" s="12"/>
      <c r="L30" s="12"/>
      <c r="M30" s="15">
        <v>110.52</v>
      </c>
      <c r="N30" s="13"/>
    </row>
  </sheetData>
  <mergeCells count="13">
    <mergeCell ref="A2:N2"/>
    <mergeCell ref="M3:N3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B3:K3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B7" sqref="B7"/>
    </sheetView>
  </sheetViews>
  <sheetFormatPr defaultColWidth="10" defaultRowHeight="13.5"/>
  <cols>
    <col min="1" max="1" width="15.125" customWidth="1"/>
    <col min="2" max="2" width="8.5" customWidth="1"/>
    <col min="3" max="3" width="12.25" customWidth="1"/>
    <col min="4" max="4" width="8.375" customWidth="1"/>
    <col min="5" max="5" width="8.5" customWidth="1"/>
    <col min="6" max="6" width="7.875" customWidth="1"/>
    <col min="7" max="7" width="21.625" customWidth="1"/>
    <col min="8" max="8" width="11.125" customWidth="1"/>
    <col min="9" max="9" width="11.5" customWidth="1"/>
    <col min="10" max="10" width="9.25" customWidth="1"/>
    <col min="11" max="11" width="9.75" customWidth="1"/>
    <col min="12" max="12" width="19.125" customWidth="1"/>
    <col min="13" max="17" width="9.75" customWidth="1"/>
  </cols>
  <sheetData>
    <row r="1" spans="1:12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7.9" customHeight="1">
      <c r="A2" s="4"/>
      <c r="B2" s="67" t="s">
        <v>293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4.2" customHeight="1">
      <c r="A3" s="73" t="s">
        <v>323</v>
      </c>
      <c r="B3" s="73"/>
      <c r="C3" s="73"/>
      <c r="D3" s="73"/>
      <c r="E3" s="73"/>
      <c r="F3" s="73"/>
      <c r="G3" s="73"/>
      <c r="H3" s="49"/>
      <c r="I3" s="49"/>
      <c r="J3" s="49"/>
      <c r="K3" s="71" t="s">
        <v>26</v>
      </c>
      <c r="L3" s="71"/>
    </row>
    <row r="4" spans="1:12" ht="33.6" customHeight="1">
      <c r="A4" s="77" t="s">
        <v>294</v>
      </c>
      <c r="B4" s="77" t="s">
        <v>295</v>
      </c>
      <c r="C4" s="77" t="s">
        <v>296</v>
      </c>
      <c r="D4" s="77" t="s">
        <v>297</v>
      </c>
      <c r="E4" s="77"/>
      <c r="F4" s="77"/>
      <c r="G4" s="77"/>
      <c r="H4" s="77"/>
      <c r="I4" s="77"/>
      <c r="J4" s="77"/>
      <c r="K4" s="77"/>
      <c r="L4" s="77"/>
    </row>
    <row r="5" spans="1:12" ht="36.200000000000003" customHeight="1">
      <c r="A5" s="77"/>
      <c r="B5" s="77"/>
      <c r="C5" s="77"/>
      <c r="D5" s="10" t="s">
        <v>298</v>
      </c>
      <c r="E5" s="10" t="s">
        <v>299</v>
      </c>
      <c r="F5" s="10" t="s">
        <v>300</v>
      </c>
      <c r="G5" s="10" t="s">
        <v>301</v>
      </c>
      <c r="H5" s="10" t="s">
        <v>302</v>
      </c>
      <c r="I5" s="10" t="s">
        <v>303</v>
      </c>
      <c r="J5" s="10" t="s">
        <v>304</v>
      </c>
      <c r="K5" s="10" t="s">
        <v>305</v>
      </c>
      <c r="L5" s="10" t="s">
        <v>306</v>
      </c>
    </row>
    <row r="6" spans="1:12" ht="28.5" customHeight="1">
      <c r="A6" s="18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3.15" customHeight="1">
      <c r="A7" s="13"/>
      <c r="B7" s="12"/>
      <c r="C7" s="13"/>
      <c r="D7" s="11"/>
      <c r="E7" s="13"/>
      <c r="F7" s="13"/>
      <c r="G7" s="13"/>
      <c r="H7" s="13"/>
      <c r="I7" s="13"/>
      <c r="J7" s="13"/>
      <c r="K7" s="13"/>
      <c r="L7" s="13"/>
    </row>
  </sheetData>
  <mergeCells count="7">
    <mergeCell ref="B2:L2"/>
    <mergeCell ref="K3:L3"/>
    <mergeCell ref="A4:A5"/>
    <mergeCell ref="B4:B5"/>
    <mergeCell ref="C4:C5"/>
    <mergeCell ref="D4:L4"/>
    <mergeCell ref="A3:G3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selection activeCell="E28" sqref="E28"/>
    </sheetView>
  </sheetViews>
  <sheetFormatPr defaultColWidth="10" defaultRowHeight="13.5"/>
  <cols>
    <col min="1" max="1" width="13.375" customWidth="1"/>
    <col min="2" max="2" width="8.375" customWidth="1"/>
    <col min="3" max="3" width="7.5" customWidth="1"/>
    <col min="4" max="4" width="6.75" customWidth="1"/>
    <col min="5" max="5" width="8.25" customWidth="1"/>
    <col min="6" max="6" width="6.75" customWidth="1"/>
    <col min="7" max="8" width="8.25" customWidth="1"/>
    <col min="9" max="9" width="7.5" customWidth="1"/>
    <col min="10" max="10" width="9.75" customWidth="1"/>
    <col min="11" max="11" width="12.375" customWidth="1"/>
    <col min="12" max="12" width="6.75" customWidth="1"/>
    <col min="13" max="13" width="6.5" customWidth="1"/>
    <col min="14" max="14" width="7.125" customWidth="1"/>
    <col min="15" max="15" width="7" customWidth="1"/>
    <col min="16" max="16" width="5" customWidth="1"/>
    <col min="17" max="17" width="7.5" customWidth="1"/>
    <col min="18" max="18" width="9.75" customWidth="1"/>
  </cols>
  <sheetData>
    <row r="1" spans="1:17" ht="37.9" customHeight="1">
      <c r="A1" s="4"/>
      <c r="B1" s="67" t="s">
        <v>377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7" ht="23.25" customHeight="1">
      <c r="A2" s="73" t="s">
        <v>378</v>
      </c>
      <c r="B2" s="73"/>
      <c r="C2" s="73"/>
      <c r="D2" s="73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1" t="s">
        <v>26</v>
      </c>
      <c r="Q2" s="71"/>
    </row>
    <row r="3" spans="1:17" ht="21.6" customHeight="1">
      <c r="A3" s="77" t="s">
        <v>264</v>
      </c>
      <c r="B3" s="77" t="s">
        <v>307</v>
      </c>
      <c r="C3" s="77"/>
      <c r="D3" s="77"/>
      <c r="E3" s="77"/>
      <c r="F3" s="77"/>
      <c r="G3" s="77"/>
      <c r="H3" s="77"/>
      <c r="I3" s="77" t="s">
        <v>308</v>
      </c>
      <c r="J3" s="77" t="s">
        <v>309</v>
      </c>
      <c r="K3" s="77"/>
      <c r="L3" s="77"/>
      <c r="M3" s="77"/>
      <c r="N3" s="77"/>
      <c r="O3" s="77"/>
      <c r="P3" s="77"/>
      <c r="Q3" s="77"/>
    </row>
    <row r="4" spans="1:17" ht="23.25" customHeight="1">
      <c r="A4" s="77"/>
      <c r="B4" s="77" t="s">
        <v>295</v>
      </c>
      <c r="C4" s="77" t="s">
        <v>310</v>
      </c>
      <c r="D4" s="77"/>
      <c r="E4" s="77"/>
      <c r="F4" s="77"/>
      <c r="G4" s="77" t="s">
        <v>311</v>
      </c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7" ht="31.15" customHeight="1">
      <c r="A5" s="77"/>
      <c r="B5" s="77"/>
      <c r="C5" s="10" t="s">
        <v>130</v>
      </c>
      <c r="D5" s="10" t="s">
        <v>312</v>
      </c>
      <c r="E5" s="10" t="s">
        <v>134</v>
      </c>
      <c r="F5" s="10" t="s">
        <v>313</v>
      </c>
      <c r="G5" s="10" t="s">
        <v>148</v>
      </c>
      <c r="H5" s="10" t="s">
        <v>149</v>
      </c>
      <c r="I5" s="77"/>
      <c r="J5" s="10" t="s">
        <v>298</v>
      </c>
      <c r="K5" s="10" t="s">
        <v>299</v>
      </c>
      <c r="L5" s="10" t="s">
        <v>300</v>
      </c>
      <c r="M5" s="10" t="s">
        <v>305</v>
      </c>
      <c r="N5" s="10" t="s">
        <v>301</v>
      </c>
      <c r="O5" s="10" t="s">
        <v>314</v>
      </c>
      <c r="P5" s="10" t="s">
        <v>315</v>
      </c>
      <c r="Q5" s="10" t="s">
        <v>306</v>
      </c>
    </row>
    <row r="6" spans="1:17" ht="19.899999999999999" customHeight="1">
      <c r="A6" s="83" t="s">
        <v>379</v>
      </c>
      <c r="B6" s="84">
        <f>C6</f>
        <v>32614.77</v>
      </c>
      <c r="C6" s="84">
        <v>32614.77</v>
      </c>
      <c r="D6" s="84"/>
      <c r="E6" s="84"/>
      <c r="F6" s="84"/>
      <c r="G6" s="84">
        <v>6631.41</v>
      </c>
      <c r="H6" s="84">
        <v>25983.360000000001</v>
      </c>
      <c r="I6" s="83"/>
      <c r="J6" s="85" t="s">
        <v>316</v>
      </c>
      <c r="K6" s="38" t="s">
        <v>317</v>
      </c>
      <c r="L6" s="38"/>
      <c r="M6" s="38"/>
      <c r="N6" s="38"/>
      <c r="O6" s="38"/>
      <c r="P6" s="38"/>
      <c r="Q6" s="38"/>
    </row>
    <row r="7" spans="1:17" ht="22.35" customHeight="1">
      <c r="A7" s="83"/>
      <c r="B7" s="84"/>
      <c r="C7" s="84"/>
      <c r="D7" s="84"/>
      <c r="E7" s="84"/>
      <c r="F7" s="84"/>
      <c r="G7" s="84"/>
      <c r="H7" s="84"/>
      <c r="I7" s="83"/>
      <c r="J7" s="85"/>
      <c r="K7" s="38" t="s">
        <v>318</v>
      </c>
      <c r="L7" s="38"/>
      <c r="M7" s="38"/>
      <c r="N7" s="38"/>
      <c r="O7" s="38"/>
      <c r="P7" s="38"/>
      <c r="Q7" s="38"/>
    </row>
    <row r="8" spans="1:17" ht="18.95" customHeight="1">
      <c r="A8" s="83"/>
      <c r="B8" s="84"/>
      <c r="C8" s="84"/>
      <c r="D8" s="84"/>
      <c r="E8" s="84"/>
      <c r="F8" s="84"/>
      <c r="G8" s="84"/>
      <c r="H8" s="84"/>
      <c r="I8" s="83"/>
      <c r="J8" s="85" t="s">
        <v>319</v>
      </c>
      <c r="K8" s="38" t="s">
        <v>320</v>
      </c>
      <c r="L8" s="38"/>
      <c r="M8" s="38"/>
      <c r="N8" s="38"/>
      <c r="O8" s="38"/>
      <c r="P8" s="38"/>
      <c r="Q8" s="38"/>
    </row>
    <row r="9" spans="1:17" ht="21.6" customHeight="1">
      <c r="A9" s="83"/>
      <c r="B9" s="84"/>
      <c r="C9" s="84"/>
      <c r="D9" s="84"/>
      <c r="E9" s="84"/>
      <c r="F9" s="84"/>
      <c r="G9" s="84"/>
      <c r="H9" s="84"/>
      <c r="I9" s="83"/>
      <c r="J9" s="85"/>
      <c r="K9" s="38" t="s">
        <v>321</v>
      </c>
      <c r="L9" s="38"/>
      <c r="M9" s="38"/>
      <c r="N9" s="38"/>
      <c r="O9" s="38"/>
      <c r="P9" s="38"/>
      <c r="Q9" s="38"/>
    </row>
  </sheetData>
  <mergeCells count="21">
    <mergeCell ref="B1:L1"/>
    <mergeCell ref="A6:A9"/>
    <mergeCell ref="B6:B9"/>
    <mergeCell ref="C6:C9"/>
    <mergeCell ref="D6:D9"/>
    <mergeCell ref="J6:J7"/>
    <mergeCell ref="J8:J9"/>
    <mergeCell ref="E6:E9"/>
    <mergeCell ref="F6:F9"/>
    <mergeCell ref="G6:G9"/>
    <mergeCell ref="H6:H9"/>
    <mergeCell ref="I6:I9"/>
    <mergeCell ref="P2:Q2"/>
    <mergeCell ref="A3:A5"/>
    <mergeCell ref="B3:H3"/>
    <mergeCell ref="I3:I5"/>
    <mergeCell ref="J3:Q4"/>
    <mergeCell ref="B4:B5"/>
    <mergeCell ref="C4:F4"/>
    <mergeCell ref="G4:H4"/>
    <mergeCell ref="A2:D2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Normal="100" workbookViewId="0">
      <selection activeCell="H6" sqref="H6:H7"/>
    </sheetView>
  </sheetViews>
  <sheetFormatPr defaultColWidth="10" defaultRowHeight="11.25"/>
  <cols>
    <col min="1" max="1" width="29" style="39" customWidth="1"/>
    <col min="2" max="2" width="10.125" style="39" customWidth="1"/>
    <col min="3" max="3" width="23.125" style="39" customWidth="1"/>
    <col min="4" max="4" width="10.625" style="39" customWidth="1"/>
    <col min="5" max="5" width="24" style="39" customWidth="1"/>
    <col min="6" max="6" width="10.5" style="39" customWidth="1"/>
    <col min="7" max="7" width="20.25" style="39" customWidth="1"/>
    <col min="8" max="8" width="11" style="39" customWidth="1"/>
    <col min="9" max="9" width="9.75" style="39" customWidth="1"/>
    <col min="10" max="16384" width="10" style="39"/>
  </cols>
  <sheetData>
    <row r="1" spans="1:8" ht="6.95" customHeight="1">
      <c r="A1" s="4"/>
      <c r="H1" s="8"/>
    </row>
    <row r="2" spans="1:8" s="46" customFormat="1" ht="24.2" customHeight="1">
      <c r="A2" s="69" t="s">
        <v>4</v>
      </c>
      <c r="B2" s="69"/>
      <c r="C2" s="69"/>
      <c r="D2" s="69"/>
      <c r="E2" s="69"/>
      <c r="F2" s="69"/>
      <c r="G2" s="69"/>
      <c r="H2" s="69"/>
    </row>
    <row r="3" spans="1:8" ht="17.25" customHeight="1">
      <c r="A3" s="70" t="s">
        <v>325</v>
      </c>
      <c r="B3" s="70"/>
      <c r="C3" s="70"/>
      <c r="D3" s="70"/>
      <c r="E3" s="70"/>
      <c r="F3" s="70"/>
      <c r="G3" s="71" t="s">
        <v>26</v>
      </c>
      <c r="H3" s="71"/>
    </row>
    <row r="4" spans="1:8" ht="17.850000000000001" customHeight="1">
      <c r="A4" s="72" t="s">
        <v>27</v>
      </c>
      <c r="B4" s="72"/>
      <c r="C4" s="72" t="s">
        <v>28</v>
      </c>
      <c r="D4" s="72"/>
      <c r="E4" s="72"/>
      <c r="F4" s="72"/>
      <c r="G4" s="72"/>
      <c r="H4" s="72"/>
    </row>
    <row r="5" spans="1:8" ht="22.35" customHeight="1">
      <c r="A5" s="40" t="s">
        <v>29</v>
      </c>
      <c r="B5" s="40" t="s">
        <v>30</v>
      </c>
      <c r="C5" s="40" t="s">
        <v>31</v>
      </c>
      <c r="D5" s="40" t="s">
        <v>30</v>
      </c>
      <c r="E5" s="40" t="s">
        <v>32</v>
      </c>
      <c r="F5" s="40" t="s">
        <v>30</v>
      </c>
      <c r="G5" s="40" t="s">
        <v>33</v>
      </c>
      <c r="H5" s="40" t="s">
        <v>30</v>
      </c>
    </row>
    <row r="6" spans="1:8" ht="16.350000000000001" customHeight="1">
      <c r="A6" s="41" t="s">
        <v>34</v>
      </c>
      <c r="B6" s="42">
        <v>32614.77</v>
      </c>
      <c r="C6" s="20" t="s">
        <v>35</v>
      </c>
      <c r="D6" s="43">
        <v>7344.32</v>
      </c>
      <c r="E6" s="41" t="s">
        <v>36</v>
      </c>
      <c r="F6" s="44">
        <f>SUM(F7:F9)</f>
        <v>6631.41</v>
      </c>
      <c r="G6" s="20" t="s">
        <v>37</v>
      </c>
      <c r="H6" s="42">
        <v>5891.87</v>
      </c>
    </row>
    <row r="7" spans="1:8" ht="16.350000000000001" customHeight="1">
      <c r="A7" s="20" t="s">
        <v>38</v>
      </c>
      <c r="B7" s="42">
        <v>32614.77</v>
      </c>
      <c r="C7" s="20" t="s">
        <v>39</v>
      </c>
      <c r="D7" s="43"/>
      <c r="E7" s="20" t="s">
        <v>40</v>
      </c>
      <c r="F7" s="42">
        <v>5891.87</v>
      </c>
      <c r="G7" s="20" t="s">
        <v>41</v>
      </c>
      <c r="H7" s="42">
        <f>F8+F12</f>
        <v>7597.4700000000012</v>
      </c>
    </row>
    <row r="8" spans="1:8" ht="27" customHeight="1">
      <c r="A8" s="41" t="s">
        <v>42</v>
      </c>
      <c r="B8" s="42"/>
      <c r="C8" s="20" t="s">
        <v>43</v>
      </c>
      <c r="D8" s="43"/>
      <c r="E8" s="20" t="s">
        <v>44</v>
      </c>
      <c r="F8" s="42">
        <v>674.36</v>
      </c>
      <c r="G8" s="20" t="s">
        <v>45</v>
      </c>
      <c r="H8" s="42">
        <f>F15</f>
        <v>15000</v>
      </c>
    </row>
    <row r="9" spans="1:8" ht="16.350000000000001" customHeight="1">
      <c r="A9" s="20" t="s">
        <v>46</v>
      </c>
      <c r="B9" s="42"/>
      <c r="C9" s="20" t="s">
        <v>47</v>
      </c>
      <c r="D9" s="43">
        <v>2223.1999999999998</v>
      </c>
      <c r="E9" s="20" t="s">
        <v>48</v>
      </c>
      <c r="F9" s="42">
        <v>65.180000000000007</v>
      </c>
      <c r="G9" s="20" t="s">
        <v>49</v>
      </c>
      <c r="H9" s="42"/>
    </row>
    <row r="10" spans="1:8" ht="16.350000000000001" customHeight="1">
      <c r="A10" s="20" t="s">
        <v>50</v>
      </c>
      <c r="B10" s="42"/>
      <c r="C10" s="20" t="s">
        <v>51</v>
      </c>
      <c r="D10" s="43"/>
      <c r="E10" s="41" t="s">
        <v>52</v>
      </c>
      <c r="F10" s="44">
        <f>SUM(F11:F20)</f>
        <v>25983.360000000004</v>
      </c>
      <c r="G10" s="20" t="s">
        <v>53</v>
      </c>
      <c r="H10" s="42"/>
    </row>
    <row r="11" spans="1:8" ht="16.350000000000001" customHeight="1">
      <c r="A11" s="20" t="s">
        <v>54</v>
      </c>
      <c r="B11" s="42"/>
      <c r="C11" s="20" t="s">
        <v>55</v>
      </c>
      <c r="D11" s="43">
        <v>4121.6899999999996</v>
      </c>
      <c r="E11" s="20" t="s">
        <v>56</v>
      </c>
      <c r="F11" s="42"/>
      <c r="G11" s="20" t="s">
        <v>57</v>
      </c>
      <c r="H11" s="42"/>
    </row>
    <row r="12" spans="1:8" ht="16.350000000000001" customHeight="1">
      <c r="A12" s="20" t="s">
        <v>58</v>
      </c>
      <c r="B12" s="42"/>
      <c r="C12" s="20" t="s">
        <v>59</v>
      </c>
      <c r="D12" s="43"/>
      <c r="E12" s="20" t="s">
        <v>60</v>
      </c>
      <c r="F12" s="42">
        <f>25983.36-F13-F15-F18</f>
        <v>6923.1100000000015</v>
      </c>
      <c r="G12" s="20" t="s">
        <v>61</v>
      </c>
      <c r="H12" s="42">
        <f>F18</f>
        <v>3800.13</v>
      </c>
    </row>
    <row r="13" spans="1:8" ht="23.25" customHeight="1">
      <c r="A13" s="20" t="s">
        <v>62</v>
      </c>
      <c r="B13" s="42"/>
      <c r="C13" s="20" t="s">
        <v>63</v>
      </c>
      <c r="D13" s="43">
        <v>175.94</v>
      </c>
      <c r="E13" s="20" t="s">
        <v>64</v>
      </c>
      <c r="F13" s="42">
        <f>59.62+50+82.5+68</f>
        <v>260.12</v>
      </c>
      <c r="G13" s="20" t="s">
        <v>65</v>
      </c>
      <c r="H13" s="42"/>
    </row>
    <row r="14" spans="1:8" ht="16.350000000000001" customHeight="1">
      <c r="A14" s="20" t="s">
        <v>66</v>
      </c>
      <c r="B14" s="42"/>
      <c r="C14" s="20" t="s">
        <v>67</v>
      </c>
      <c r="D14" s="43"/>
      <c r="E14" s="20" t="s">
        <v>68</v>
      </c>
      <c r="F14" s="42"/>
      <c r="G14" s="20" t="s">
        <v>69</v>
      </c>
      <c r="H14" s="42">
        <f>F13+F9</f>
        <v>325.3</v>
      </c>
    </row>
    <row r="15" spans="1:8" ht="16.350000000000001" customHeight="1">
      <c r="A15" s="20" t="s">
        <v>70</v>
      </c>
      <c r="B15" s="42"/>
      <c r="C15" s="20" t="s">
        <v>71</v>
      </c>
      <c r="D15" s="43"/>
      <c r="E15" s="20" t="s">
        <v>72</v>
      </c>
      <c r="F15" s="42">
        <v>15000</v>
      </c>
      <c r="G15" s="20" t="s">
        <v>73</v>
      </c>
      <c r="H15" s="42"/>
    </row>
    <row r="16" spans="1:8" ht="27" customHeight="1">
      <c r="A16" s="20" t="s">
        <v>74</v>
      </c>
      <c r="B16" s="42"/>
      <c r="C16" s="20" t="s">
        <v>75</v>
      </c>
      <c r="D16" s="43">
        <v>515.76</v>
      </c>
      <c r="E16" s="20" t="s">
        <v>76</v>
      </c>
      <c r="F16" s="42"/>
      <c r="G16" s="20" t="s">
        <v>77</v>
      </c>
      <c r="H16" s="42"/>
    </row>
    <row r="17" spans="1:8" ht="16.350000000000001" customHeight="1">
      <c r="A17" s="20" t="s">
        <v>78</v>
      </c>
      <c r="B17" s="42"/>
      <c r="C17" s="20" t="s">
        <v>79</v>
      </c>
      <c r="D17" s="43">
        <v>16326.64</v>
      </c>
      <c r="E17" s="20" t="s">
        <v>80</v>
      </c>
      <c r="F17" s="42"/>
      <c r="G17" s="20" t="s">
        <v>81</v>
      </c>
      <c r="H17" s="42"/>
    </row>
    <row r="18" spans="1:8" ht="16.350000000000001" customHeight="1">
      <c r="A18" s="20" t="s">
        <v>82</v>
      </c>
      <c r="B18" s="42"/>
      <c r="C18" s="20" t="s">
        <v>83</v>
      </c>
      <c r="D18" s="43"/>
      <c r="E18" s="20" t="s">
        <v>84</v>
      </c>
      <c r="F18" s="42">
        <f>1144+960+1546.13+150</f>
        <v>3800.13</v>
      </c>
      <c r="G18" s="20" t="s">
        <v>85</v>
      </c>
      <c r="H18" s="42"/>
    </row>
    <row r="19" spans="1:8" ht="16.350000000000001" customHeight="1">
      <c r="A19" s="20" t="s">
        <v>324</v>
      </c>
      <c r="B19" s="42"/>
      <c r="C19" s="20" t="s">
        <v>86</v>
      </c>
      <c r="D19" s="43"/>
      <c r="E19" s="20" t="s">
        <v>87</v>
      </c>
      <c r="F19" s="42"/>
      <c r="G19" s="20" t="s">
        <v>88</v>
      </c>
      <c r="H19" s="42"/>
    </row>
    <row r="20" spans="1:8" ht="16.350000000000001" customHeight="1">
      <c r="A20" s="41" t="s">
        <v>89</v>
      </c>
      <c r="B20" s="44"/>
      <c r="C20" s="20" t="s">
        <v>90</v>
      </c>
      <c r="D20" s="43"/>
      <c r="E20" s="20" t="s">
        <v>91</v>
      </c>
      <c r="F20" s="42"/>
      <c r="G20" s="20"/>
      <c r="H20" s="42"/>
    </row>
    <row r="21" spans="1:8" ht="16.350000000000001" customHeight="1">
      <c r="A21" s="41" t="s">
        <v>92</v>
      </c>
      <c r="B21" s="44"/>
      <c r="C21" s="20" t="s">
        <v>93</v>
      </c>
      <c r="D21" s="43"/>
      <c r="E21" s="41" t="s">
        <v>94</v>
      </c>
      <c r="F21" s="44"/>
      <c r="G21" s="20"/>
      <c r="H21" s="42"/>
    </row>
    <row r="22" spans="1:8" ht="16.350000000000001" customHeight="1">
      <c r="A22" s="41" t="s">
        <v>95</v>
      </c>
      <c r="B22" s="44"/>
      <c r="C22" s="20" t="s">
        <v>96</v>
      </c>
      <c r="D22" s="43"/>
      <c r="E22" s="20"/>
      <c r="F22" s="20"/>
      <c r="G22" s="20"/>
      <c r="H22" s="42"/>
    </row>
    <row r="23" spans="1:8" ht="16.350000000000001" customHeight="1">
      <c r="A23" s="41" t="s">
        <v>97</v>
      </c>
      <c r="B23" s="44"/>
      <c r="C23" s="20" t="s">
        <v>98</v>
      </c>
      <c r="D23" s="43"/>
      <c r="E23" s="20"/>
      <c r="F23" s="20"/>
      <c r="G23" s="20"/>
      <c r="H23" s="42"/>
    </row>
    <row r="24" spans="1:8" ht="16.350000000000001" customHeight="1">
      <c r="A24" s="41" t="s">
        <v>99</v>
      </c>
      <c r="B24" s="44"/>
      <c r="C24" s="20" t="s">
        <v>100</v>
      </c>
      <c r="D24" s="43">
        <v>1787.7</v>
      </c>
      <c r="E24" s="20"/>
      <c r="F24" s="20"/>
      <c r="G24" s="20"/>
      <c r="H24" s="42"/>
    </row>
    <row r="25" spans="1:8" ht="16.350000000000001" customHeight="1">
      <c r="A25" s="20" t="s">
        <v>101</v>
      </c>
      <c r="B25" s="42"/>
      <c r="C25" s="20" t="s">
        <v>102</v>
      </c>
      <c r="D25" s="43"/>
      <c r="E25" s="20"/>
      <c r="F25" s="20"/>
      <c r="G25" s="20"/>
      <c r="H25" s="42"/>
    </row>
    <row r="26" spans="1:8" ht="16.350000000000001" customHeight="1">
      <c r="A26" s="20" t="s">
        <v>103</v>
      </c>
      <c r="B26" s="42"/>
      <c r="C26" s="20" t="s">
        <v>104</v>
      </c>
      <c r="D26" s="43"/>
      <c r="E26" s="20"/>
      <c r="F26" s="20"/>
      <c r="G26" s="20"/>
      <c r="H26" s="42"/>
    </row>
    <row r="27" spans="1:8" ht="16.5" customHeight="1">
      <c r="A27" s="20" t="s">
        <v>105</v>
      </c>
      <c r="B27" s="42"/>
      <c r="C27" s="20" t="s">
        <v>106</v>
      </c>
      <c r="D27" s="43"/>
      <c r="E27" s="20"/>
      <c r="F27" s="20"/>
      <c r="G27" s="20"/>
      <c r="H27" s="42"/>
    </row>
    <row r="28" spans="1:8" ht="24" customHeight="1">
      <c r="A28" s="41" t="s">
        <v>107</v>
      </c>
      <c r="B28" s="44"/>
      <c r="C28" s="20" t="s">
        <v>108</v>
      </c>
      <c r="D28" s="43">
        <v>119.52</v>
      </c>
      <c r="E28" s="20"/>
      <c r="F28" s="20"/>
      <c r="G28" s="20"/>
      <c r="H28" s="42"/>
    </row>
    <row r="29" spans="1:8" ht="16.350000000000001" customHeight="1">
      <c r="A29" s="41" t="s">
        <v>109</v>
      </c>
      <c r="B29" s="44"/>
      <c r="C29" s="20" t="s">
        <v>110</v>
      </c>
      <c r="D29" s="43"/>
      <c r="E29" s="20"/>
      <c r="F29" s="20"/>
      <c r="G29" s="20"/>
      <c r="H29" s="42"/>
    </row>
    <row r="30" spans="1:8" ht="16.350000000000001" customHeight="1">
      <c r="A30" s="41" t="s">
        <v>111</v>
      </c>
      <c r="B30" s="44"/>
      <c r="C30" s="20" t="s">
        <v>112</v>
      </c>
      <c r="D30" s="43"/>
      <c r="E30" s="20"/>
      <c r="F30" s="20"/>
      <c r="G30" s="20"/>
      <c r="H30" s="42"/>
    </row>
    <row r="31" spans="1:8" ht="16.350000000000001" customHeight="1">
      <c r="A31" s="41" t="s">
        <v>113</v>
      </c>
      <c r="B31" s="44"/>
      <c r="C31" s="20" t="s">
        <v>114</v>
      </c>
      <c r="D31" s="43"/>
      <c r="E31" s="20"/>
      <c r="F31" s="20"/>
      <c r="G31" s="20"/>
      <c r="H31" s="42"/>
    </row>
    <row r="32" spans="1:8" ht="16.350000000000001" customHeight="1">
      <c r="A32" s="41" t="s">
        <v>115</v>
      </c>
      <c r="B32" s="44"/>
      <c r="C32" s="20" t="s">
        <v>116</v>
      </c>
      <c r="D32" s="43"/>
      <c r="E32" s="20"/>
      <c r="F32" s="20"/>
      <c r="G32" s="20"/>
      <c r="H32" s="42"/>
    </row>
    <row r="33" spans="1:8" ht="16.350000000000001" customHeight="1">
      <c r="A33" s="20"/>
      <c r="B33" s="20"/>
      <c r="C33" s="20" t="s">
        <v>117</v>
      </c>
      <c r="D33" s="43"/>
      <c r="E33" s="20"/>
      <c r="F33" s="20"/>
      <c r="G33" s="20"/>
      <c r="H33" s="20"/>
    </row>
    <row r="34" spans="1:8" ht="16.350000000000001" customHeight="1">
      <c r="A34" s="20"/>
      <c r="B34" s="20"/>
      <c r="C34" s="20" t="s">
        <v>118</v>
      </c>
      <c r="D34" s="43"/>
      <c r="E34" s="20"/>
      <c r="F34" s="20"/>
      <c r="G34" s="20"/>
      <c r="H34" s="20"/>
    </row>
    <row r="35" spans="1:8" ht="16.350000000000001" customHeight="1">
      <c r="A35" s="20"/>
      <c r="B35" s="20"/>
      <c r="C35" s="20" t="s">
        <v>119</v>
      </c>
      <c r="D35" s="43"/>
      <c r="E35" s="20"/>
      <c r="F35" s="20"/>
      <c r="G35" s="20"/>
      <c r="H35" s="20"/>
    </row>
    <row r="36" spans="1:8" ht="16.350000000000001" customHeight="1">
      <c r="A36" s="20"/>
      <c r="B36" s="20"/>
      <c r="C36" s="20"/>
      <c r="D36" s="20"/>
      <c r="E36" s="20"/>
      <c r="F36" s="20"/>
      <c r="G36" s="20"/>
      <c r="H36" s="20"/>
    </row>
    <row r="37" spans="1:8" ht="16.350000000000001" customHeight="1">
      <c r="A37" s="41" t="s">
        <v>120</v>
      </c>
      <c r="B37" s="44">
        <v>32614.77</v>
      </c>
      <c r="C37" s="41" t="s">
        <v>121</v>
      </c>
      <c r="D37" s="44">
        <f>SUM(D6:D35)</f>
        <v>32614.77</v>
      </c>
      <c r="E37" s="41" t="s">
        <v>121</v>
      </c>
      <c r="F37" s="44">
        <f>F6+F10+F21</f>
        <v>32614.770000000004</v>
      </c>
      <c r="G37" s="41" t="s">
        <v>121</v>
      </c>
      <c r="H37" s="44">
        <f>SUM(H6:H20)</f>
        <v>32614.77</v>
      </c>
    </row>
    <row r="38" spans="1:8" ht="16.350000000000001" customHeight="1">
      <c r="A38" s="41" t="s">
        <v>122</v>
      </c>
      <c r="B38" s="44"/>
      <c r="C38" s="41" t="s">
        <v>123</v>
      </c>
      <c r="D38" s="44"/>
      <c r="E38" s="41" t="s">
        <v>123</v>
      </c>
      <c r="F38" s="44"/>
      <c r="G38" s="41" t="s">
        <v>123</v>
      </c>
      <c r="H38" s="44"/>
    </row>
    <row r="39" spans="1:8" ht="16.350000000000001" customHeight="1">
      <c r="A39" s="20"/>
      <c r="B39" s="42"/>
      <c r="C39" s="20"/>
      <c r="D39" s="42"/>
      <c r="E39" s="41"/>
      <c r="F39" s="44"/>
      <c r="G39" s="41"/>
      <c r="H39" s="44"/>
    </row>
    <row r="40" spans="1:8" ht="16.350000000000001" customHeight="1">
      <c r="A40" s="41" t="s">
        <v>124</v>
      </c>
      <c r="B40" s="44">
        <v>32614.77</v>
      </c>
      <c r="C40" s="41" t="s">
        <v>125</v>
      </c>
      <c r="D40" s="44">
        <f>D37</f>
        <v>32614.77</v>
      </c>
      <c r="E40" s="41" t="s">
        <v>125</v>
      </c>
      <c r="F40" s="44">
        <f>F37</f>
        <v>32614.770000000004</v>
      </c>
      <c r="G40" s="41" t="s">
        <v>125</v>
      </c>
      <c r="H40" s="44">
        <f>H37</f>
        <v>32614.77</v>
      </c>
    </row>
  </sheetData>
  <mergeCells count="5">
    <mergeCell ref="A2:H2"/>
    <mergeCell ref="A3:F3"/>
    <mergeCell ref="G3:H3"/>
    <mergeCell ref="A4:B4"/>
    <mergeCell ref="C4:H4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0"/>
  <sheetViews>
    <sheetView zoomScaleNormal="100" workbookViewId="0">
      <selection activeCell="B7" sqref="B7:D7"/>
    </sheetView>
  </sheetViews>
  <sheetFormatPr defaultColWidth="10" defaultRowHeight="13.5"/>
  <cols>
    <col min="1" max="1" width="11" customWidth="1"/>
    <col min="2" max="2" width="9.25" customWidth="1"/>
    <col min="3" max="3" width="9.75" customWidth="1"/>
    <col min="4" max="4" width="9.625" customWidth="1"/>
    <col min="5" max="6" width="4.625" customWidth="1"/>
    <col min="7" max="8" width="5.375" customWidth="1"/>
    <col min="9" max="9" width="5.75" customWidth="1"/>
    <col min="10" max="10" width="5.5" customWidth="1"/>
    <col min="11" max="11" width="7.75" customWidth="1"/>
    <col min="12" max="12" width="7.5" customWidth="1"/>
    <col min="13" max="13" width="3.875" customWidth="1"/>
    <col min="14" max="14" width="5.25" customWidth="1"/>
    <col min="15" max="15" width="6.125" customWidth="1"/>
    <col min="16" max="16" width="5.125" customWidth="1"/>
    <col min="17" max="18" width="3.125" customWidth="1"/>
    <col min="19" max="19" width="4.375" customWidth="1"/>
    <col min="20" max="20" width="5.875" customWidth="1"/>
    <col min="21" max="21" width="5.5" customWidth="1"/>
    <col min="22" max="22" width="4.625" customWidth="1"/>
    <col min="23" max="23" width="6" customWidth="1"/>
    <col min="24" max="24" width="3.375" customWidth="1"/>
    <col min="25" max="25" width="9.75" customWidth="1"/>
  </cols>
  <sheetData>
    <row r="1" spans="1:24" ht="16.350000000000001" customHeight="1"/>
    <row r="2" spans="1:24" ht="33.6" customHeight="1">
      <c r="A2" s="75" t="s">
        <v>406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22.35" customHeight="1">
      <c r="A3" s="73" t="s">
        <v>325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49"/>
      <c r="M3" s="49"/>
      <c r="N3" s="49"/>
      <c r="O3" s="49"/>
      <c r="P3" s="49"/>
      <c r="Q3" s="49"/>
      <c r="R3" s="49"/>
      <c r="S3" s="49"/>
      <c r="T3" s="49"/>
      <c r="U3" s="49"/>
      <c r="V3" s="74" t="s">
        <v>26</v>
      </c>
      <c r="W3" s="74"/>
      <c r="X3" s="74"/>
    </row>
    <row r="4" spans="1:24" s="39" customFormat="1" ht="22.35" customHeight="1">
      <c r="A4" s="72" t="s">
        <v>126</v>
      </c>
      <c r="B4" s="72" t="s">
        <v>127</v>
      </c>
      <c r="C4" s="72" t="s">
        <v>128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 t="s">
        <v>122</v>
      </c>
      <c r="S4" s="72"/>
      <c r="T4" s="72"/>
      <c r="U4" s="72"/>
      <c r="V4" s="72"/>
      <c r="W4" s="72"/>
      <c r="X4" s="72"/>
    </row>
    <row r="5" spans="1:24" s="39" customFormat="1" ht="22.35" customHeight="1">
      <c r="A5" s="72"/>
      <c r="B5" s="72"/>
      <c r="C5" s="72" t="s">
        <v>129</v>
      </c>
      <c r="D5" s="72" t="s">
        <v>130</v>
      </c>
      <c r="E5" s="72" t="s">
        <v>131</v>
      </c>
      <c r="F5" s="72" t="s">
        <v>132</v>
      </c>
      <c r="G5" s="72" t="s">
        <v>133</v>
      </c>
      <c r="H5" s="72" t="s">
        <v>134</v>
      </c>
      <c r="I5" s="72" t="s">
        <v>135</v>
      </c>
      <c r="J5" s="72"/>
      <c r="K5" s="72"/>
      <c r="L5" s="72"/>
      <c r="M5" s="72" t="s">
        <v>136</v>
      </c>
      <c r="N5" s="72" t="s">
        <v>137</v>
      </c>
      <c r="O5" s="72" t="s">
        <v>138</v>
      </c>
      <c r="P5" s="72" t="s">
        <v>139</v>
      </c>
      <c r="Q5" s="72" t="s">
        <v>140</v>
      </c>
      <c r="R5" s="72" t="s">
        <v>129</v>
      </c>
      <c r="S5" s="72" t="s">
        <v>130</v>
      </c>
      <c r="T5" s="72" t="s">
        <v>131</v>
      </c>
      <c r="U5" s="72" t="s">
        <v>132</v>
      </c>
      <c r="V5" s="72" t="s">
        <v>133</v>
      </c>
      <c r="W5" s="72" t="s">
        <v>134</v>
      </c>
      <c r="X5" s="72" t="s">
        <v>141</v>
      </c>
    </row>
    <row r="6" spans="1:24" s="39" customFormat="1" ht="39.75" customHeight="1">
      <c r="A6" s="72"/>
      <c r="B6" s="72"/>
      <c r="C6" s="72"/>
      <c r="D6" s="72"/>
      <c r="E6" s="72"/>
      <c r="F6" s="72"/>
      <c r="G6" s="72"/>
      <c r="H6" s="72"/>
      <c r="I6" s="45" t="s">
        <v>142</v>
      </c>
      <c r="J6" s="45" t="s">
        <v>143</v>
      </c>
      <c r="K6" s="45" t="s">
        <v>144</v>
      </c>
      <c r="L6" s="45" t="s">
        <v>133</v>
      </c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4" s="39" customFormat="1" ht="22.9" customHeight="1">
      <c r="A7" s="41" t="s">
        <v>127</v>
      </c>
      <c r="B7" s="47">
        <f>B8</f>
        <v>32614.77</v>
      </c>
      <c r="C7" s="47">
        <f t="shared" ref="C7:D7" si="0">C8</f>
        <v>32614.77</v>
      </c>
      <c r="D7" s="47">
        <f t="shared" si="0"/>
        <v>32614.77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s="39" customFormat="1" ht="39.75" customHeight="1">
      <c r="A8" s="48" t="s">
        <v>326</v>
      </c>
      <c r="B8" s="43">
        <f>C8</f>
        <v>32614.77</v>
      </c>
      <c r="C8" s="43">
        <f>D8</f>
        <v>32614.77</v>
      </c>
      <c r="D8" s="42">
        <v>32614.77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ht="16.350000000000001" customHeight="1"/>
    <row r="10" spans="1:24" ht="16.350000000000001" customHeight="1">
      <c r="F10" s="4"/>
    </row>
  </sheetData>
  <mergeCells count="26">
    <mergeCell ref="O5:O6"/>
    <mergeCell ref="P5:P6"/>
    <mergeCell ref="Q5:Q6"/>
    <mergeCell ref="R5:R6"/>
    <mergeCell ref="X5:X6"/>
    <mergeCell ref="S5:S6"/>
    <mergeCell ref="T5:T6"/>
    <mergeCell ref="U5:U6"/>
    <mergeCell ref="V5:V6"/>
    <mergeCell ref="W5:W6"/>
    <mergeCell ref="A3:K3"/>
    <mergeCell ref="V3:X3"/>
    <mergeCell ref="A2:X2"/>
    <mergeCell ref="A4:A6"/>
    <mergeCell ref="B4:B6"/>
    <mergeCell ref="C4:Q4"/>
    <mergeCell ref="R4:X4"/>
    <mergeCell ref="C5:C6"/>
    <mergeCell ref="D5:D6"/>
    <mergeCell ref="E5:E6"/>
    <mergeCell ref="F5:F6"/>
    <mergeCell ref="G5:G6"/>
    <mergeCell ref="H5:H6"/>
    <mergeCell ref="I5:L5"/>
    <mergeCell ref="M5:M6"/>
    <mergeCell ref="N5:N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topLeftCell="D1" workbookViewId="0">
      <selection activeCell="H17" sqref="H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7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4"/>
      <c r="D1" s="19"/>
    </row>
    <row r="2" spans="1:11" ht="31.9" customHeight="1">
      <c r="A2" s="75" t="s">
        <v>6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.95" customHeight="1">
      <c r="A3" s="76" t="s">
        <v>327</v>
      </c>
      <c r="B3" s="76"/>
      <c r="C3" s="76"/>
      <c r="D3" s="76"/>
      <c r="E3" s="76"/>
      <c r="F3" s="76"/>
      <c r="G3" s="76"/>
      <c r="H3" s="76"/>
      <c r="I3" s="76"/>
      <c r="J3" s="76"/>
      <c r="K3" s="9" t="s">
        <v>26</v>
      </c>
    </row>
    <row r="4" spans="1:11" ht="27.6" customHeight="1">
      <c r="A4" s="77" t="s">
        <v>145</v>
      </c>
      <c r="B4" s="77"/>
      <c r="C4" s="77"/>
      <c r="D4" s="77" t="s">
        <v>146</v>
      </c>
      <c r="E4" s="77" t="s">
        <v>147</v>
      </c>
      <c r="F4" s="77" t="s">
        <v>127</v>
      </c>
      <c r="G4" s="77" t="s">
        <v>148</v>
      </c>
      <c r="H4" s="77" t="s">
        <v>149</v>
      </c>
      <c r="I4" s="77" t="s">
        <v>150</v>
      </c>
      <c r="J4" s="77" t="s">
        <v>151</v>
      </c>
      <c r="K4" s="77" t="s">
        <v>152</v>
      </c>
    </row>
    <row r="5" spans="1:11" ht="25.9" customHeight="1">
      <c r="A5" s="10" t="s">
        <v>153</v>
      </c>
      <c r="B5" s="10" t="s">
        <v>154</v>
      </c>
      <c r="C5" s="10" t="s">
        <v>155</v>
      </c>
      <c r="D5" s="77"/>
      <c r="E5" s="77"/>
      <c r="F5" s="77"/>
      <c r="G5" s="77"/>
      <c r="H5" s="77"/>
      <c r="I5" s="77"/>
      <c r="J5" s="77"/>
      <c r="K5" s="77"/>
    </row>
    <row r="6" spans="1:11" ht="22.9" customHeight="1">
      <c r="A6" s="21"/>
      <c r="B6" s="21"/>
      <c r="C6" s="21"/>
      <c r="D6" s="22" t="s">
        <v>353</v>
      </c>
      <c r="E6" s="22" t="s">
        <v>328</v>
      </c>
      <c r="F6" s="23">
        <f>SUM(F7:F42)</f>
        <v>32614.77</v>
      </c>
      <c r="G6" s="23">
        <f>SUM(G7:G42)</f>
        <v>6631.4099999999989</v>
      </c>
      <c r="H6" s="23">
        <f>SUM(H7:H42)</f>
        <v>25983.360000000001</v>
      </c>
      <c r="I6" s="23"/>
      <c r="J6" s="24"/>
      <c r="K6" s="24"/>
    </row>
    <row r="7" spans="1:11" ht="22.9" customHeight="1">
      <c r="A7" s="25" t="s">
        <v>156</v>
      </c>
      <c r="B7" s="25" t="s">
        <v>157</v>
      </c>
      <c r="C7" s="25" t="s">
        <v>158</v>
      </c>
      <c r="D7" s="26" t="s">
        <v>159</v>
      </c>
      <c r="E7" s="26" t="s">
        <v>331</v>
      </c>
      <c r="F7" s="28">
        <f>G7+H7</f>
        <v>232.17999999999998</v>
      </c>
      <c r="G7" s="28">
        <f>223.54+3.6+5.04</f>
        <v>232.17999999999998</v>
      </c>
      <c r="H7" s="28"/>
      <c r="I7" s="28"/>
      <c r="J7" s="27"/>
      <c r="K7" s="27"/>
    </row>
    <row r="8" spans="1:11" ht="22.9" customHeight="1">
      <c r="A8" s="25" t="s">
        <v>156</v>
      </c>
      <c r="B8" s="25" t="s">
        <v>157</v>
      </c>
      <c r="C8" s="52" t="s">
        <v>361</v>
      </c>
      <c r="D8" s="25">
        <v>2010302</v>
      </c>
      <c r="E8" s="27" t="s">
        <v>329</v>
      </c>
      <c r="F8" s="28">
        <f t="shared" ref="F8:F41" si="0">G8+H8</f>
        <v>141.29999999999998</v>
      </c>
      <c r="G8" s="28"/>
      <c r="H8" s="28">
        <f>108.3+22.3+10.7</f>
        <v>141.29999999999998</v>
      </c>
      <c r="I8" s="28"/>
      <c r="J8" s="27"/>
      <c r="K8" s="27"/>
    </row>
    <row r="9" spans="1:11" ht="22.9" customHeight="1">
      <c r="A9" s="25">
        <v>201</v>
      </c>
      <c r="B9" s="52" t="s">
        <v>354</v>
      </c>
      <c r="C9" s="52" t="s">
        <v>365</v>
      </c>
      <c r="D9" s="25">
        <v>2010804</v>
      </c>
      <c r="E9" s="27" t="s">
        <v>330</v>
      </c>
      <c r="F9" s="28">
        <f t="shared" si="0"/>
        <v>20</v>
      </c>
      <c r="G9" s="28"/>
      <c r="H9" s="28">
        <v>20</v>
      </c>
      <c r="I9" s="28"/>
      <c r="J9" s="27"/>
      <c r="K9" s="27"/>
    </row>
    <row r="10" spans="1:11" ht="22.9" customHeight="1">
      <c r="A10" s="25">
        <v>201</v>
      </c>
      <c r="B10" s="52" t="s">
        <v>355</v>
      </c>
      <c r="C10" s="52" t="s">
        <v>362</v>
      </c>
      <c r="D10" s="25">
        <v>2010601</v>
      </c>
      <c r="E10" s="27" t="s">
        <v>331</v>
      </c>
      <c r="F10" s="28">
        <f t="shared" si="0"/>
        <v>4343.9399999999996</v>
      </c>
      <c r="G10" s="28">
        <v>4343.9399999999996</v>
      </c>
      <c r="H10" s="28"/>
      <c r="I10" s="28"/>
      <c r="J10" s="27"/>
      <c r="K10" s="27"/>
    </row>
    <row r="11" spans="1:11" ht="22.9" customHeight="1">
      <c r="A11" s="25">
        <v>201</v>
      </c>
      <c r="B11" s="52" t="s">
        <v>355</v>
      </c>
      <c r="C11" s="52" t="s">
        <v>354</v>
      </c>
      <c r="D11" s="25">
        <v>2010608</v>
      </c>
      <c r="E11" s="27" t="s">
        <v>332</v>
      </c>
      <c r="F11" s="28">
        <f t="shared" si="0"/>
        <v>480</v>
      </c>
      <c r="G11" s="28"/>
      <c r="H11" s="28">
        <v>480</v>
      </c>
      <c r="I11" s="28"/>
      <c r="J11" s="27"/>
      <c r="K11" s="27"/>
    </row>
    <row r="12" spans="1:11" ht="22.9" customHeight="1">
      <c r="A12" s="25">
        <v>201</v>
      </c>
      <c r="B12" s="52" t="s">
        <v>355</v>
      </c>
      <c r="C12" s="52" t="s">
        <v>364</v>
      </c>
      <c r="D12" s="25">
        <v>2010699</v>
      </c>
      <c r="E12" s="27" t="s">
        <v>333</v>
      </c>
      <c r="F12" s="28">
        <f t="shared" si="0"/>
        <v>515</v>
      </c>
      <c r="G12" s="28"/>
      <c r="H12" s="28">
        <v>515</v>
      </c>
      <c r="I12" s="28"/>
      <c r="J12" s="27"/>
      <c r="K12" s="27"/>
    </row>
    <row r="13" spans="1:11" ht="22.9" customHeight="1">
      <c r="A13" s="25">
        <v>201</v>
      </c>
      <c r="B13" s="52" t="s">
        <v>356</v>
      </c>
      <c r="C13" s="52" t="s">
        <v>362</v>
      </c>
      <c r="D13" s="25">
        <v>2011101</v>
      </c>
      <c r="E13" s="27" t="s">
        <v>331</v>
      </c>
      <c r="F13" s="28">
        <f t="shared" si="0"/>
        <v>9</v>
      </c>
      <c r="G13" s="28">
        <v>9</v>
      </c>
      <c r="H13" s="28"/>
      <c r="I13" s="28"/>
      <c r="J13" s="27"/>
      <c r="K13" s="27"/>
    </row>
    <row r="14" spans="1:11" ht="22.9" customHeight="1">
      <c r="A14" s="25">
        <v>201</v>
      </c>
      <c r="B14" s="52" t="s">
        <v>356</v>
      </c>
      <c r="C14" s="52" t="s">
        <v>364</v>
      </c>
      <c r="D14" s="25">
        <v>2011199</v>
      </c>
      <c r="E14" s="27" t="s">
        <v>334</v>
      </c>
      <c r="F14" s="28">
        <f t="shared" si="0"/>
        <v>24</v>
      </c>
      <c r="G14" s="28"/>
      <c r="H14" s="28">
        <v>24</v>
      </c>
      <c r="I14" s="28"/>
      <c r="J14" s="27"/>
      <c r="K14" s="27"/>
    </row>
    <row r="15" spans="1:11" ht="22.9" customHeight="1">
      <c r="A15" s="25">
        <v>201</v>
      </c>
      <c r="B15" s="52" t="s">
        <v>357</v>
      </c>
      <c r="C15" s="52" t="s">
        <v>362</v>
      </c>
      <c r="D15" s="25">
        <v>2011301</v>
      </c>
      <c r="E15" s="27" t="s">
        <v>331</v>
      </c>
      <c r="F15" s="28">
        <f t="shared" si="0"/>
        <v>34.200000000000003</v>
      </c>
      <c r="G15" s="28">
        <v>34.200000000000003</v>
      </c>
      <c r="H15" s="28"/>
      <c r="I15" s="28"/>
      <c r="J15" s="27"/>
      <c r="K15" s="27"/>
    </row>
    <row r="16" spans="1:11" ht="22.9" customHeight="1">
      <c r="A16" s="25">
        <v>201</v>
      </c>
      <c r="B16" s="52" t="s">
        <v>357</v>
      </c>
      <c r="C16" s="52" t="s">
        <v>354</v>
      </c>
      <c r="D16" s="25">
        <v>2011308</v>
      </c>
      <c r="E16" s="27" t="s">
        <v>335</v>
      </c>
      <c r="F16" s="28">
        <f t="shared" si="0"/>
        <v>950</v>
      </c>
      <c r="G16" s="28"/>
      <c r="H16" s="28">
        <v>950</v>
      </c>
      <c r="I16" s="28"/>
      <c r="J16" s="27"/>
      <c r="K16" s="27"/>
    </row>
    <row r="17" spans="1:11" ht="22.9" customHeight="1">
      <c r="A17" s="25">
        <v>201</v>
      </c>
      <c r="B17" s="52" t="s">
        <v>358</v>
      </c>
      <c r="C17" s="52" t="s">
        <v>355</v>
      </c>
      <c r="D17" s="25">
        <v>2012906</v>
      </c>
      <c r="E17" s="27" t="s">
        <v>336</v>
      </c>
      <c r="F17" s="28">
        <f t="shared" si="0"/>
        <v>59.62</v>
      </c>
      <c r="G17" s="28"/>
      <c r="H17" s="28">
        <v>59.62</v>
      </c>
      <c r="I17" s="28"/>
      <c r="J17" s="27"/>
      <c r="K17" s="27"/>
    </row>
    <row r="18" spans="1:11" ht="22.9" customHeight="1">
      <c r="A18" s="25">
        <v>201</v>
      </c>
      <c r="B18" s="52" t="s">
        <v>358</v>
      </c>
      <c r="C18" s="52" t="s">
        <v>366</v>
      </c>
      <c r="D18" s="25">
        <v>2012950</v>
      </c>
      <c r="E18" s="27" t="s">
        <v>337</v>
      </c>
      <c r="F18" s="28">
        <f t="shared" si="0"/>
        <v>48.81</v>
      </c>
      <c r="G18" s="28">
        <v>48.81</v>
      </c>
      <c r="H18" s="28"/>
      <c r="I18" s="28"/>
      <c r="J18" s="27"/>
      <c r="K18" s="27"/>
    </row>
    <row r="19" spans="1:11" ht="22.9" customHeight="1">
      <c r="A19" s="25">
        <v>201</v>
      </c>
      <c r="B19" s="52" t="s">
        <v>359</v>
      </c>
      <c r="C19" s="52" t="s">
        <v>362</v>
      </c>
      <c r="D19" s="25">
        <v>2013201</v>
      </c>
      <c r="E19" s="27" t="s">
        <v>331</v>
      </c>
      <c r="F19" s="28">
        <f t="shared" si="0"/>
        <v>49.97</v>
      </c>
      <c r="G19" s="28">
        <v>49.97</v>
      </c>
      <c r="H19" s="28"/>
      <c r="I19" s="28"/>
      <c r="J19" s="27"/>
      <c r="K19" s="27"/>
    </row>
    <row r="20" spans="1:11" ht="22.9" customHeight="1">
      <c r="A20" s="25">
        <v>201</v>
      </c>
      <c r="B20" s="52" t="s">
        <v>359</v>
      </c>
      <c r="C20" s="52" t="s">
        <v>364</v>
      </c>
      <c r="D20" s="25">
        <v>2013299</v>
      </c>
      <c r="E20" s="27" t="s">
        <v>338</v>
      </c>
      <c r="F20" s="28">
        <f t="shared" si="0"/>
        <v>166</v>
      </c>
      <c r="G20" s="28"/>
      <c r="H20" s="28">
        <f>82.5+83.5</f>
        <v>166</v>
      </c>
      <c r="I20" s="28"/>
      <c r="J20" s="27"/>
      <c r="K20" s="27"/>
    </row>
    <row r="21" spans="1:11" ht="22.9" customHeight="1">
      <c r="A21" s="25">
        <v>201</v>
      </c>
      <c r="B21" s="52" t="s">
        <v>360</v>
      </c>
      <c r="C21" s="52" t="s">
        <v>366</v>
      </c>
      <c r="D21" s="25">
        <v>2013350</v>
      </c>
      <c r="E21" s="27" t="s">
        <v>337</v>
      </c>
      <c r="F21" s="28">
        <f t="shared" si="0"/>
        <v>7.2</v>
      </c>
      <c r="G21" s="28">
        <v>7.2</v>
      </c>
      <c r="H21" s="28"/>
      <c r="I21" s="28"/>
      <c r="J21" s="27"/>
      <c r="K21" s="27"/>
    </row>
    <row r="22" spans="1:11" ht="22.9" customHeight="1">
      <c r="A22" s="25">
        <v>201</v>
      </c>
      <c r="B22" s="52" t="s">
        <v>360</v>
      </c>
      <c r="C22" s="52" t="s">
        <v>364</v>
      </c>
      <c r="D22" s="25">
        <v>2013399</v>
      </c>
      <c r="E22" s="27" t="s">
        <v>339</v>
      </c>
      <c r="F22" s="28">
        <f t="shared" si="0"/>
        <v>263.10000000000002</v>
      </c>
      <c r="G22" s="28"/>
      <c r="H22" s="28">
        <v>263.10000000000002</v>
      </c>
      <c r="I22" s="28"/>
      <c r="J22" s="27"/>
      <c r="K22" s="27"/>
    </row>
    <row r="23" spans="1:11" ht="22.9" customHeight="1">
      <c r="A23" s="25">
        <v>204</v>
      </c>
      <c r="B23" s="52" t="s">
        <v>361</v>
      </c>
      <c r="C23" s="52" t="s">
        <v>362</v>
      </c>
      <c r="D23" s="25">
        <v>2040201</v>
      </c>
      <c r="E23" s="27" t="s">
        <v>331</v>
      </c>
      <c r="F23" s="28">
        <f t="shared" si="0"/>
        <v>1436.2</v>
      </c>
      <c r="G23" s="28">
        <v>1436.2</v>
      </c>
      <c r="H23" s="28"/>
      <c r="I23" s="28"/>
      <c r="J23" s="27"/>
      <c r="K23" s="27"/>
    </row>
    <row r="24" spans="1:11" ht="22.9" customHeight="1">
      <c r="A24" s="25">
        <v>204</v>
      </c>
      <c r="B24" s="52" t="s">
        <v>361</v>
      </c>
      <c r="C24" s="52" t="s">
        <v>367</v>
      </c>
      <c r="D24" s="25">
        <v>2040220</v>
      </c>
      <c r="E24" s="27" t="s">
        <v>340</v>
      </c>
      <c r="F24" s="28">
        <f t="shared" si="0"/>
        <v>620</v>
      </c>
      <c r="G24" s="28"/>
      <c r="H24" s="28">
        <v>620</v>
      </c>
      <c r="I24" s="28"/>
      <c r="J24" s="27"/>
      <c r="K24" s="27"/>
    </row>
    <row r="25" spans="1:11" ht="22.9" customHeight="1">
      <c r="A25" s="25">
        <v>204</v>
      </c>
      <c r="B25" s="52" t="s">
        <v>361</v>
      </c>
      <c r="C25" s="52" t="s">
        <v>364</v>
      </c>
      <c r="D25" s="25">
        <v>2040299</v>
      </c>
      <c r="E25" s="27" t="s">
        <v>341</v>
      </c>
      <c r="F25" s="28">
        <f t="shared" si="0"/>
        <v>167</v>
      </c>
      <c r="G25" s="28"/>
      <c r="H25" s="28">
        <v>167</v>
      </c>
      <c r="I25" s="28"/>
      <c r="J25" s="27"/>
      <c r="K25" s="27"/>
    </row>
    <row r="26" spans="1:11" ht="22.9" customHeight="1">
      <c r="A26" s="25">
        <v>206</v>
      </c>
      <c r="B26" s="52" t="s">
        <v>362</v>
      </c>
      <c r="C26" s="52" t="s">
        <v>362</v>
      </c>
      <c r="D26" s="25">
        <v>2060101</v>
      </c>
      <c r="E26" s="27" t="s">
        <v>342</v>
      </c>
      <c r="F26" s="28">
        <f t="shared" si="0"/>
        <v>28.8</v>
      </c>
      <c r="G26" s="28">
        <f>25.2+3.6</f>
        <v>28.8</v>
      </c>
      <c r="H26" s="28"/>
      <c r="I26" s="28"/>
      <c r="J26" s="27"/>
      <c r="K26" s="27"/>
    </row>
    <row r="27" spans="1:11" ht="22.9" customHeight="1">
      <c r="A27" s="25">
        <v>206</v>
      </c>
      <c r="B27" s="52" t="s">
        <v>362</v>
      </c>
      <c r="C27" s="52" t="s">
        <v>364</v>
      </c>
      <c r="D27" s="25">
        <v>2060199</v>
      </c>
      <c r="E27" s="27" t="s">
        <v>343</v>
      </c>
      <c r="F27" s="28">
        <f t="shared" si="0"/>
        <v>4092.8900000000003</v>
      </c>
      <c r="G27" s="28"/>
      <c r="H27" s="28">
        <f>1586.76+2506.13</f>
        <v>4092.8900000000003</v>
      </c>
      <c r="I27" s="28"/>
      <c r="J27" s="27"/>
      <c r="K27" s="27"/>
    </row>
    <row r="28" spans="1:11" ht="22.9" customHeight="1">
      <c r="A28" s="25">
        <v>208</v>
      </c>
      <c r="B28" s="52" t="s">
        <v>362</v>
      </c>
      <c r="C28" s="52" t="s">
        <v>366</v>
      </c>
      <c r="D28" s="25">
        <v>2080150</v>
      </c>
      <c r="E28" s="27" t="s">
        <v>337</v>
      </c>
      <c r="F28" s="28">
        <f t="shared" si="0"/>
        <v>107.94</v>
      </c>
      <c r="G28" s="28">
        <v>107.94</v>
      </c>
      <c r="H28" s="28"/>
      <c r="I28" s="28"/>
      <c r="J28" s="27"/>
      <c r="K28" s="27"/>
    </row>
    <row r="29" spans="1:11" ht="22.9" customHeight="1">
      <c r="A29" s="25">
        <v>208</v>
      </c>
      <c r="B29" s="52" t="s">
        <v>362</v>
      </c>
      <c r="C29" s="52" t="s">
        <v>355</v>
      </c>
      <c r="D29" s="25">
        <v>2080106</v>
      </c>
      <c r="E29" s="27" t="s">
        <v>344</v>
      </c>
      <c r="F29" s="28">
        <f t="shared" si="0"/>
        <v>68</v>
      </c>
      <c r="G29" s="28"/>
      <c r="H29" s="28">
        <v>68</v>
      </c>
      <c r="I29" s="28"/>
      <c r="J29" s="27"/>
      <c r="K29" s="27"/>
    </row>
    <row r="30" spans="1:11" ht="22.9" customHeight="1">
      <c r="A30" s="25">
        <v>211</v>
      </c>
      <c r="B30" s="52" t="s">
        <v>362</v>
      </c>
      <c r="C30" s="52" t="s">
        <v>362</v>
      </c>
      <c r="D30" s="25">
        <v>2110101</v>
      </c>
      <c r="E30" s="27" t="s">
        <v>331</v>
      </c>
      <c r="F30" s="28">
        <f t="shared" si="0"/>
        <v>87.69</v>
      </c>
      <c r="G30" s="28">
        <v>87.69</v>
      </c>
      <c r="H30" s="28"/>
      <c r="I30" s="28"/>
      <c r="J30" s="27"/>
      <c r="K30" s="27"/>
    </row>
    <row r="31" spans="1:11" ht="22.9" customHeight="1">
      <c r="A31" s="25">
        <v>211</v>
      </c>
      <c r="B31" s="52" t="s">
        <v>362</v>
      </c>
      <c r="C31" s="52" t="s">
        <v>364</v>
      </c>
      <c r="D31" s="25">
        <v>2110199</v>
      </c>
      <c r="E31" s="27" t="s">
        <v>345</v>
      </c>
      <c r="F31" s="28">
        <f t="shared" si="0"/>
        <v>428.07</v>
      </c>
      <c r="G31" s="28"/>
      <c r="H31" s="28">
        <v>428.07</v>
      </c>
      <c r="I31" s="28"/>
      <c r="J31" s="27"/>
      <c r="K31" s="27"/>
    </row>
    <row r="32" spans="1:11" ht="22.9" customHeight="1">
      <c r="A32" s="25">
        <v>212</v>
      </c>
      <c r="B32" s="52" t="s">
        <v>362</v>
      </c>
      <c r="C32" s="52" t="s">
        <v>362</v>
      </c>
      <c r="D32" s="25">
        <v>2120101</v>
      </c>
      <c r="E32" s="27" t="s">
        <v>331</v>
      </c>
      <c r="F32" s="28">
        <f t="shared" si="0"/>
        <v>95.04</v>
      </c>
      <c r="G32" s="28">
        <f>23.4+57.24+14.4</f>
        <v>95.04</v>
      </c>
      <c r="H32" s="28"/>
      <c r="I32" s="28"/>
      <c r="J32" s="27"/>
      <c r="K32" s="27"/>
    </row>
    <row r="33" spans="1:11" ht="22.9" customHeight="1">
      <c r="A33" s="25">
        <v>212</v>
      </c>
      <c r="B33" s="52" t="s">
        <v>362</v>
      </c>
      <c r="C33" s="52" t="s">
        <v>365</v>
      </c>
      <c r="D33" s="25">
        <v>2120104</v>
      </c>
      <c r="E33" s="27" t="s">
        <v>347</v>
      </c>
      <c r="F33" s="28">
        <f t="shared" si="0"/>
        <v>64</v>
      </c>
      <c r="G33" s="28"/>
      <c r="H33" s="28">
        <v>64</v>
      </c>
      <c r="I33" s="28"/>
      <c r="J33" s="27"/>
      <c r="K33" s="27"/>
    </row>
    <row r="34" spans="1:11" ht="22.9" customHeight="1">
      <c r="A34" s="25">
        <v>212</v>
      </c>
      <c r="B34" s="52" t="s">
        <v>362</v>
      </c>
      <c r="C34" s="52" t="s">
        <v>364</v>
      </c>
      <c r="D34" s="25">
        <v>2120199</v>
      </c>
      <c r="E34" s="27" t="s">
        <v>348</v>
      </c>
      <c r="F34" s="28">
        <f t="shared" si="0"/>
        <v>561</v>
      </c>
      <c r="G34" s="28"/>
      <c r="H34" s="28">
        <f>242+319</f>
        <v>561</v>
      </c>
      <c r="I34" s="28"/>
      <c r="J34" s="27"/>
      <c r="K34" s="27"/>
    </row>
    <row r="35" spans="1:11" ht="22.9" customHeight="1">
      <c r="A35" s="25">
        <v>212</v>
      </c>
      <c r="B35" s="52" t="s">
        <v>363</v>
      </c>
      <c r="C35" s="52" t="s">
        <v>362</v>
      </c>
      <c r="D35" s="25">
        <v>2120501</v>
      </c>
      <c r="E35" s="27" t="s">
        <v>349</v>
      </c>
      <c r="F35" s="28">
        <f t="shared" si="0"/>
        <v>606.6</v>
      </c>
      <c r="G35" s="28"/>
      <c r="H35" s="28">
        <v>606.6</v>
      </c>
      <c r="I35" s="28"/>
      <c r="J35" s="27"/>
      <c r="K35" s="27"/>
    </row>
    <row r="36" spans="1:11" ht="22.9" customHeight="1">
      <c r="A36" s="25">
        <v>212</v>
      </c>
      <c r="B36" s="52" t="s">
        <v>364</v>
      </c>
      <c r="C36" s="52" t="s">
        <v>364</v>
      </c>
      <c r="D36" s="25">
        <v>2129999</v>
      </c>
      <c r="E36" s="27" t="s">
        <v>346</v>
      </c>
      <c r="F36" s="28">
        <f t="shared" si="0"/>
        <v>15000</v>
      </c>
      <c r="G36" s="28"/>
      <c r="H36" s="28">
        <v>15000</v>
      </c>
      <c r="I36" s="28"/>
      <c r="J36" s="27"/>
      <c r="K36" s="27"/>
    </row>
    <row r="37" spans="1:11" ht="22.9" customHeight="1">
      <c r="A37" s="25">
        <v>220</v>
      </c>
      <c r="B37" s="52" t="s">
        <v>362</v>
      </c>
      <c r="C37" s="52" t="s">
        <v>366</v>
      </c>
      <c r="D37" s="25">
        <v>2200150</v>
      </c>
      <c r="E37" s="27" t="s">
        <v>337</v>
      </c>
      <c r="F37" s="28">
        <f t="shared" si="0"/>
        <v>141.44</v>
      </c>
      <c r="G37" s="28">
        <v>141.44</v>
      </c>
      <c r="H37" s="28"/>
      <c r="I37" s="28"/>
      <c r="J37" s="27"/>
      <c r="K37" s="27"/>
    </row>
    <row r="38" spans="1:11" ht="22.9" customHeight="1">
      <c r="A38" s="25">
        <v>220</v>
      </c>
      <c r="B38" s="52" t="s">
        <v>362</v>
      </c>
      <c r="C38" s="52" t="s">
        <v>364</v>
      </c>
      <c r="D38" s="25">
        <v>2200199</v>
      </c>
      <c r="E38" s="27" t="s">
        <v>350</v>
      </c>
      <c r="F38" s="28">
        <f t="shared" si="0"/>
        <v>1646.26</v>
      </c>
      <c r="G38" s="28"/>
      <c r="H38" s="28">
        <v>1646.26</v>
      </c>
      <c r="I38" s="28"/>
      <c r="J38" s="27"/>
      <c r="K38" s="27"/>
    </row>
    <row r="39" spans="1:11" ht="22.9" customHeight="1">
      <c r="A39" s="25">
        <v>224</v>
      </c>
      <c r="B39" s="52" t="s">
        <v>362</v>
      </c>
      <c r="C39" s="52" t="s">
        <v>362</v>
      </c>
      <c r="D39" s="25">
        <v>2240101</v>
      </c>
      <c r="E39" s="27" t="s">
        <v>331</v>
      </c>
      <c r="F39" s="28">
        <f t="shared" si="0"/>
        <v>9</v>
      </c>
      <c r="G39" s="28">
        <v>9</v>
      </c>
      <c r="H39" s="28"/>
      <c r="I39" s="28"/>
      <c r="J39" s="27"/>
      <c r="K39" s="27"/>
    </row>
    <row r="40" spans="1:11" ht="22.9" customHeight="1">
      <c r="A40" s="25">
        <v>224</v>
      </c>
      <c r="B40" s="52" t="s">
        <v>362</v>
      </c>
      <c r="C40" s="52" t="s">
        <v>355</v>
      </c>
      <c r="D40" s="25">
        <v>2240106</v>
      </c>
      <c r="E40" s="27" t="s">
        <v>351</v>
      </c>
      <c r="F40" s="28">
        <f t="shared" si="0"/>
        <v>81</v>
      </c>
      <c r="G40" s="28"/>
      <c r="H40" s="28">
        <v>81</v>
      </c>
      <c r="I40" s="28"/>
      <c r="J40" s="27"/>
      <c r="K40" s="27"/>
    </row>
    <row r="41" spans="1:11" ht="22.9" customHeight="1">
      <c r="A41" s="25">
        <v>224</v>
      </c>
      <c r="B41" s="52" t="s">
        <v>362</v>
      </c>
      <c r="C41" s="52" t="s">
        <v>368</v>
      </c>
      <c r="D41" s="25">
        <v>2240109</v>
      </c>
      <c r="E41" s="27" t="s">
        <v>352</v>
      </c>
      <c r="F41" s="28">
        <f t="shared" si="0"/>
        <v>29.52</v>
      </c>
      <c r="G41" s="28"/>
      <c r="H41" s="28">
        <v>29.52</v>
      </c>
      <c r="I41" s="28"/>
      <c r="J41" s="27"/>
      <c r="K41" s="27"/>
    </row>
    <row r="42" spans="1:11" ht="22.9" customHeight="1">
      <c r="A42" s="25"/>
      <c r="B42" s="25"/>
      <c r="C42" s="25"/>
      <c r="D42" s="25"/>
      <c r="E42" s="27"/>
      <c r="F42" s="28"/>
      <c r="G42" s="28"/>
      <c r="H42" s="28"/>
      <c r="I42" s="28"/>
      <c r="J42" s="27"/>
      <c r="K42" s="27"/>
    </row>
    <row r="43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2"/>
  <sheetViews>
    <sheetView topLeftCell="B1" workbookViewId="0">
      <pane ySplit="5" topLeftCell="A6" activePane="bottomLeft" state="frozen"/>
      <selection pane="bottomLeft" activeCell="F6" sqref="F6:G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20.125" customWidth="1"/>
    <col min="5" max="5" width="9.25" customWidth="1"/>
    <col min="6" max="7" width="7.125" customWidth="1"/>
    <col min="8" max="8" width="8.125" customWidth="1"/>
    <col min="9" max="11" width="7.125" customWidth="1"/>
    <col min="12" max="12" width="6.75" customWidth="1"/>
    <col min="13" max="16" width="7.125" customWidth="1"/>
    <col min="17" max="17" width="7" customWidth="1"/>
    <col min="18" max="19" width="7.125" customWidth="1"/>
    <col min="20" max="21" width="9.75" customWidth="1"/>
  </cols>
  <sheetData>
    <row r="1" spans="1:19" ht="16.350000000000001" customHeight="1">
      <c r="A1" s="4"/>
    </row>
    <row r="2" spans="1:19" ht="42.2" customHeight="1">
      <c r="A2" s="75" t="s">
        <v>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9.899999999999999" customHeight="1">
      <c r="A3" s="70" t="s">
        <v>369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 t="s">
        <v>26</v>
      </c>
      <c r="S3" s="71"/>
    </row>
    <row r="4" spans="1:19" ht="19.899999999999999" customHeight="1">
      <c r="A4" s="78" t="s">
        <v>145</v>
      </c>
      <c r="B4" s="78"/>
      <c r="C4" s="78"/>
      <c r="D4" s="78" t="s">
        <v>161</v>
      </c>
      <c r="E4" s="78" t="s">
        <v>162</v>
      </c>
      <c r="F4" s="78" t="s">
        <v>163</v>
      </c>
      <c r="G4" s="78" t="s">
        <v>164</v>
      </c>
      <c r="H4" s="78" t="s">
        <v>165</v>
      </c>
      <c r="I4" s="78" t="s">
        <v>166</v>
      </c>
      <c r="J4" s="78" t="s">
        <v>167</v>
      </c>
      <c r="K4" s="78" t="s">
        <v>168</v>
      </c>
      <c r="L4" s="78" t="s">
        <v>169</v>
      </c>
      <c r="M4" s="78" t="s">
        <v>170</v>
      </c>
      <c r="N4" s="78" t="s">
        <v>171</v>
      </c>
      <c r="O4" s="78" t="s">
        <v>172</v>
      </c>
      <c r="P4" s="78" t="s">
        <v>173</v>
      </c>
      <c r="Q4" s="78" t="s">
        <v>174</v>
      </c>
      <c r="R4" s="78" t="s">
        <v>175</v>
      </c>
      <c r="S4" s="78" t="s">
        <v>176</v>
      </c>
    </row>
    <row r="5" spans="1:19" ht="20.65" customHeight="1">
      <c r="A5" s="16" t="s">
        <v>153</v>
      </c>
      <c r="B5" s="16" t="s">
        <v>154</v>
      </c>
      <c r="C5" s="16" t="s">
        <v>155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22.9" customHeight="1">
      <c r="A6" s="11"/>
      <c r="B6" s="11"/>
      <c r="C6" s="11"/>
      <c r="D6" s="18" t="s">
        <v>370</v>
      </c>
      <c r="E6" s="15">
        <f>SUM(F6:S6)</f>
        <v>32614.77</v>
      </c>
      <c r="F6" s="15">
        <f>SUM(F7:F42)</f>
        <v>5891.869999999999</v>
      </c>
      <c r="G6" s="15">
        <f>SUM(G7:G42)</f>
        <v>7597.47</v>
      </c>
      <c r="H6" s="15">
        <f>SUM(H7:H42)</f>
        <v>15000</v>
      </c>
      <c r="I6" s="15"/>
      <c r="J6" s="15"/>
      <c r="K6" s="15"/>
      <c r="L6" s="15">
        <f t="shared" ref="L6:N6" si="0">SUM(L7:L42)</f>
        <v>3800.13</v>
      </c>
      <c r="M6" s="15"/>
      <c r="N6" s="15">
        <f t="shared" si="0"/>
        <v>325.29999999999995</v>
      </c>
      <c r="O6" s="15"/>
      <c r="P6" s="15"/>
      <c r="Q6" s="15"/>
      <c r="R6" s="15"/>
      <c r="S6" s="15"/>
    </row>
    <row r="7" spans="1:19" ht="22.9" customHeight="1">
      <c r="A7" s="25" t="s">
        <v>156</v>
      </c>
      <c r="B7" s="25" t="s">
        <v>157</v>
      </c>
      <c r="C7" s="25" t="s">
        <v>158</v>
      </c>
      <c r="D7" s="26" t="s">
        <v>331</v>
      </c>
      <c r="E7" s="15">
        <f>SUM(F7:S7)</f>
        <v>232.18</v>
      </c>
      <c r="F7" s="15">
        <f>171.54+1.44</f>
        <v>172.98</v>
      </c>
      <c r="G7" s="15">
        <f>3.6+3.6+52</f>
        <v>59.2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22.9" customHeight="1">
      <c r="A8" s="25" t="s">
        <v>156</v>
      </c>
      <c r="B8" s="25" t="s">
        <v>157</v>
      </c>
      <c r="C8" s="52" t="s">
        <v>361</v>
      </c>
      <c r="D8" s="27" t="s">
        <v>329</v>
      </c>
      <c r="E8" s="15">
        <f t="shared" ref="E8:E41" si="1">SUM(F8:S8)</f>
        <v>141.29999999999998</v>
      </c>
      <c r="F8" s="15"/>
      <c r="G8" s="15">
        <f>108.3+22.3+10.7</f>
        <v>141.29999999999998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22.9" customHeight="1">
      <c r="A9" s="25">
        <v>201</v>
      </c>
      <c r="B9" s="52" t="s">
        <v>354</v>
      </c>
      <c r="C9" s="52" t="s">
        <v>365</v>
      </c>
      <c r="D9" s="27" t="s">
        <v>330</v>
      </c>
      <c r="E9" s="15">
        <f t="shared" si="1"/>
        <v>20</v>
      </c>
      <c r="F9" s="15"/>
      <c r="G9" s="15">
        <v>20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ht="22.9" customHeight="1">
      <c r="A10" s="25">
        <v>201</v>
      </c>
      <c r="B10" s="52" t="s">
        <v>355</v>
      </c>
      <c r="C10" s="52" t="s">
        <v>362</v>
      </c>
      <c r="D10" s="27" t="s">
        <v>331</v>
      </c>
      <c r="E10" s="15">
        <f t="shared" si="1"/>
        <v>4343.9400000000005</v>
      </c>
      <c r="F10" s="15">
        <v>4188.42</v>
      </c>
      <c r="G10" s="15">
        <v>141.71</v>
      </c>
      <c r="H10" s="15"/>
      <c r="I10" s="15"/>
      <c r="J10" s="15"/>
      <c r="K10" s="15"/>
      <c r="L10" s="15"/>
      <c r="M10" s="15"/>
      <c r="N10" s="15">
        <v>13.81</v>
      </c>
      <c r="O10" s="15"/>
      <c r="P10" s="15"/>
      <c r="Q10" s="15"/>
      <c r="R10" s="15"/>
      <c r="S10" s="15"/>
    </row>
    <row r="11" spans="1:19" ht="22.9" customHeight="1">
      <c r="A11" s="25">
        <v>201</v>
      </c>
      <c r="B11" s="52" t="s">
        <v>355</v>
      </c>
      <c r="C11" s="52" t="s">
        <v>354</v>
      </c>
      <c r="D11" s="27" t="s">
        <v>332</v>
      </c>
      <c r="E11" s="15">
        <f t="shared" si="1"/>
        <v>480</v>
      </c>
      <c r="F11" s="15"/>
      <c r="G11" s="15">
        <v>480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22.9" customHeight="1">
      <c r="A12" s="25">
        <v>201</v>
      </c>
      <c r="B12" s="52" t="s">
        <v>355</v>
      </c>
      <c r="C12" s="52" t="s">
        <v>364</v>
      </c>
      <c r="D12" s="27" t="s">
        <v>333</v>
      </c>
      <c r="E12" s="15">
        <f t="shared" si="1"/>
        <v>515</v>
      </c>
      <c r="F12" s="15"/>
      <c r="G12" s="15">
        <v>515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22.9" customHeight="1">
      <c r="A13" s="25">
        <v>201</v>
      </c>
      <c r="B13" s="52" t="s">
        <v>356</v>
      </c>
      <c r="C13" s="52" t="s">
        <v>362</v>
      </c>
      <c r="D13" s="27" t="s">
        <v>331</v>
      </c>
      <c r="E13" s="15">
        <f t="shared" si="1"/>
        <v>9</v>
      </c>
      <c r="F13" s="15"/>
      <c r="G13" s="15">
        <v>9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22.9" customHeight="1">
      <c r="A14" s="25">
        <v>201</v>
      </c>
      <c r="B14" s="52" t="s">
        <v>356</v>
      </c>
      <c r="C14" s="52" t="s">
        <v>364</v>
      </c>
      <c r="D14" s="27" t="s">
        <v>334</v>
      </c>
      <c r="E14" s="15">
        <f t="shared" si="1"/>
        <v>24</v>
      </c>
      <c r="F14" s="15"/>
      <c r="G14" s="15">
        <v>24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22.9" customHeight="1">
      <c r="A15" s="25">
        <v>201</v>
      </c>
      <c r="B15" s="52" t="s">
        <v>357</v>
      </c>
      <c r="C15" s="52" t="s">
        <v>362</v>
      </c>
      <c r="D15" s="27" t="s">
        <v>331</v>
      </c>
      <c r="E15" s="15">
        <f t="shared" si="1"/>
        <v>34.200000000000003</v>
      </c>
      <c r="F15" s="15"/>
      <c r="G15" s="15">
        <v>34.200000000000003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22.9" customHeight="1">
      <c r="A16" s="25">
        <v>201</v>
      </c>
      <c r="B16" s="52" t="s">
        <v>357</v>
      </c>
      <c r="C16" s="52" t="s">
        <v>354</v>
      </c>
      <c r="D16" s="27" t="s">
        <v>335</v>
      </c>
      <c r="E16" s="15">
        <f t="shared" si="1"/>
        <v>950</v>
      </c>
      <c r="F16" s="15"/>
      <c r="G16" s="15">
        <v>950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ht="22.9" customHeight="1">
      <c r="A17" s="25">
        <v>201</v>
      </c>
      <c r="B17" s="52" t="s">
        <v>358</v>
      </c>
      <c r="C17" s="52" t="s">
        <v>355</v>
      </c>
      <c r="D17" s="27" t="s">
        <v>336</v>
      </c>
      <c r="E17" s="15">
        <f t="shared" si="1"/>
        <v>59.62</v>
      </c>
      <c r="F17" s="15"/>
      <c r="G17" s="15"/>
      <c r="H17" s="15"/>
      <c r="I17" s="15"/>
      <c r="J17" s="15"/>
      <c r="K17" s="15"/>
      <c r="L17" s="15"/>
      <c r="M17" s="15"/>
      <c r="N17" s="15">
        <v>59.62</v>
      </c>
      <c r="O17" s="15"/>
      <c r="P17" s="15"/>
      <c r="Q17" s="15"/>
      <c r="R17" s="15"/>
      <c r="S17" s="15"/>
    </row>
    <row r="18" spans="1:19" ht="22.9" customHeight="1">
      <c r="A18" s="25">
        <v>201</v>
      </c>
      <c r="B18" s="52" t="s">
        <v>358</v>
      </c>
      <c r="C18" s="52" t="s">
        <v>366</v>
      </c>
      <c r="D18" s="27" t="s">
        <v>337</v>
      </c>
      <c r="E18" s="15">
        <f t="shared" si="1"/>
        <v>48.81</v>
      </c>
      <c r="F18" s="15">
        <v>4.4400000000000004</v>
      </c>
      <c r="G18" s="15">
        <v>5.4</v>
      </c>
      <c r="H18" s="15"/>
      <c r="I18" s="15"/>
      <c r="J18" s="15"/>
      <c r="K18" s="15"/>
      <c r="L18" s="15"/>
      <c r="M18" s="15"/>
      <c r="N18" s="15">
        <v>38.97</v>
      </c>
      <c r="O18" s="15"/>
      <c r="P18" s="15"/>
      <c r="Q18" s="15"/>
      <c r="R18" s="15"/>
      <c r="S18" s="15"/>
    </row>
    <row r="19" spans="1:19" ht="22.9" customHeight="1">
      <c r="A19" s="25">
        <v>201</v>
      </c>
      <c r="B19" s="52" t="s">
        <v>359</v>
      </c>
      <c r="C19" s="52" t="s">
        <v>362</v>
      </c>
      <c r="D19" s="27" t="s">
        <v>331</v>
      </c>
      <c r="E19" s="15">
        <f t="shared" si="1"/>
        <v>49.97</v>
      </c>
      <c r="F19" s="15"/>
      <c r="G19" s="15">
        <v>49.97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22.9" customHeight="1">
      <c r="A20" s="25">
        <v>201</v>
      </c>
      <c r="B20" s="52" t="s">
        <v>359</v>
      </c>
      <c r="C20" s="52" t="s">
        <v>364</v>
      </c>
      <c r="D20" s="27" t="s">
        <v>338</v>
      </c>
      <c r="E20" s="15">
        <f t="shared" si="1"/>
        <v>166</v>
      </c>
      <c r="F20" s="15"/>
      <c r="G20" s="15">
        <v>33.5</v>
      </c>
      <c r="H20" s="15"/>
      <c r="I20" s="15"/>
      <c r="J20" s="15"/>
      <c r="K20" s="15"/>
      <c r="L20" s="15"/>
      <c r="M20" s="15"/>
      <c r="N20" s="15">
        <f>82.5+50</f>
        <v>132.5</v>
      </c>
      <c r="O20" s="15"/>
      <c r="P20" s="15"/>
      <c r="Q20" s="15"/>
      <c r="R20" s="15"/>
      <c r="S20" s="15"/>
    </row>
    <row r="21" spans="1:19" ht="22.9" customHeight="1">
      <c r="A21" s="25">
        <v>201</v>
      </c>
      <c r="B21" s="52" t="s">
        <v>360</v>
      </c>
      <c r="C21" s="52" t="s">
        <v>366</v>
      </c>
      <c r="D21" s="27" t="s">
        <v>337</v>
      </c>
      <c r="E21" s="15">
        <f t="shared" si="1"/>
        <v>7.2</v>
      </c>
      <c r="F21" s="15"/>
      <c r="G21" s="15">
        <v>7.2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22.9" customHeight="1">
      <c r="A22" s="25">
        <v>201</v>
      </c>
      <c r="B22" s="52" t="s">
        <v>360</v>
      </c>
      <c r="C22" s="52" t="s">
        <v>364</v>
      </c>
      <c r="D22" s="27" t="s">
        <v>339</v>
      </c>
      <c r="E22" s="15">
        <f t="shared" si="1"/>
        <v>263.10000000000002</v>
      </c>
      <c r="F22" s="15"/>
      <c r="G22" s="15">
        <v>263.10000000000002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22.9" customHeight="1">
      <c r="A23" s="25">
        <v>204</v>
      </c>
      <c r="B23" s="52" t="s">
        <v>361</v>
      </c>
      <c r="C23" s="52" t="s">
        <v>362</v>
      </c>
      <c r="D23" s="27" t="s">
        <v>331</v>
      </c>
      <c r="E23" s="15">
        <f t="shared" si="1"/>
        <v>1436.2</v>
      </c>
      <c r="F23" s="15">
        <v>1236.6099999999999</v>
      </c>
      <c r="G23" s="15">
        <v>187.19</v>
      </c>
      <c r="H23" s="15"/>
      <c r="I23" s="15"/>
      <c r="J23" s="15"/>
      <c r="K23" s="15"/>
      <c r="L23" s="15"/>
      <c r="M23" s="15"/>
      <c r="N23" s="15">
        <v>12.4</v>
      </c>
      <c r="O23" s="15"/>
      <c r="P23" s="15"/>
      <c r="Q23" s="15"/>
      <c r="R23" s="15"/>
      <c r="S23" s="15"/>
    </row>
    <row r="24" spans="1:19" ht="22.9" customHeight="1">
      <c r="A24" s="25">
        <v>204</v>
      </c>
      <c r="B24" s="52" t="s">
        <v>361</v>
      </c>
      <c r="C24" s="52" t="s">
        <v>367</v>
      </c>
      <c r="D24" s="27" t="s">
        <v>340</v>
      </c>
      <c r="E24" s="15">
        <f t="shared" si="1"/>
        <v>620</v>
      </c>
      <c r="F24" s="15"/>
      <c r="G24" s="15">
        <v>620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22.9" customHeight="1">
      <c r="A25" s="25">
        <v>204</v>
      </c>
      <c r="B25" s="52" t="s">
        <v>361</v>
      </c>
      <c r="C25" s="52" t="s">
        <v>364</v>
      </c>
      <c r="D25" s="27" t="s">
        <v>341</v>
      </c>
      <c r="E25" s="15">
        <f t="shared" si="1"/>
        <v>167</v>
      </c>
      <c r="F25" s="15"/>
      <c r="G25" s="15">
        <v>167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22.9" customHeight="1">
      <c r="A26" s="25">
        <v>206</v>
      </c>
      <c r="B26" s="52" t="s">
        <v>362</v>
      </c>
      <c r="C26" s="52" t="s">
        <v>362</v>
      </c>
      <c r="D26" s="27" t="s">
        <v>342</v>
      </c>
      <c r="E26" s="15">
        <f t="shared" si="1"/>
        <v>28.8</v>
      </c>
      <c r="F26" s="15"/>
      <c r="G26" s="15">
        <f>25.2+3.6</f>
        <v>28.8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22.9" customHeight="1">
      <c r="A27" s="25">
        <v>206</v>
      </c>
      <c r="B27" s="52" t="s">
        <v>362</v>
      </c>
      <c r="C27" s="52" t="s">
        <v>364</v>
      </c>
      <c r="D27" s="27" t="s">
        <v>343</v>
      </c>
      <c r="E27" s="15">
        <f t="shared" si="1"/>
        <v>4092.8900000000003</v>
      </c>
      <c r="F27" s="15"/>
      <c r="G27" s="15">
        <f>442.76</f>
        <v>442.76</v>
      </c>
      <c r="H27" s="15"/>
      <c r="I27" s="15"/>
      <c r="J27" s="15"/>
      <c r="K27" s="15"/>
      <c r="L27" s="15">
        <f>1144+1546.13+960</f>
        <v>3650.13</v>
      </c>
      <c r="M27" s="15"/>
      <c r="N27" s="15"/>
      <c r="O27" s="15"/>
      <c r="P27" s="15"/>
      <c r="Q27" s="15"/>
      <c r="R27" s="15"/>
      <c r="S27" s="15"/>
    </row>
    <row r="28" spans="1:19" ht="22.9" customHeight="1">
      <c r="A28" s="25">
        <v>208</v>
      </c>
      <c r="B28" s="52" t="s">
        <v>362</v>
      </c>
      <c r="C28" s="52" t="s">
        <v>366</v>
      </c>
      <c r="D28" s="27" t="s">
        <v>337</v>
      </c>
      <c r="E28" s="15">
        <f t="shared" si="1"/>
        <v>107.94</v>
      </c>
      <c r="F28" s="15">
        <v>100.74</v>
      </c>
      <c r="G28" s="15">
        <v>7.2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19" ht="22.9" customHeight="1">
      <c r="A29" s="25">
        <v>208</v>
      </c>
      <c r="B29" s="52" t="s">
        <v>362</v>
      </c>
      <c r="C29" s="52" t="s">
        <v>355</v>
      </c>
      <c r="D29" s="27" t="s">
        <v>344</v>
      </c>
      <c r="E29" s="15">
        <f t="shared" si="1"/>
        <v>68</v>
      </c>
      <c r="F29" s="15"/>
      <c r="G29" s="15"/>
      <c r="H29" s="15"/>
      <c r="I29" s="15"/>
      <c r="J29" s="15"/>
      <c r="K29" s="15"/>
      <c r="L29" s="15"/>
      <c r="M29" s="15"/>
      <c r="N29" s="15">
        <v>68</v>
      </c>
      <c r="O29" s="15"/>
      <c r="P29" s="15"/>
      <c r="Q29" s="15"/>
      <c r="R29" s="15"/>
      <c r="S29" s="15"/>
    </row>
    <row r="30" spans="1:19" ht="22.9" customHeight="1">
      <c r="A30" s="25">
        <v>211</v>
      </c>
      <c r="B30" s="52" t="s">
        <v>362</v>
      </c>
      <c r="C30" s="52" t="s">
        <v>362</v>
      </c>
      <c r="D30" s="27" t="s">
        <v>331</v>
      </c>
      <c r="E30" s="15">
        <f t="shared" si="1"/>
        <v>87.69</v>
      </c>
      <c r="F30" s="15">
        <v>72.400000000000006</v>
      </c>
      <c r="G30" s="15">
        <v>15.29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22.9" customHeight="1">
      <c r="A31" s="25">
        <v>211</v>
      </c>
      <c r="B31" s="52" t="s">
        <v>362</v>
      </c>
      <c r="C31" s="52" t="s">
        <v>364</v>
      </c>
      <c r="D31" s="27" t="s">
        <v>345</v>
      </c>
      <c r="E31" s="15">
        <f t="shared" si="1"/>
        <v>428.07</v>
      </c>
      <c r="F31" s="15"/>
      <c r="G31" s="15">
        <v>428.07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22.9" customHeight="1">
      <c r="A32" s="25">
        <v>212</v>
      </c>
      <c r="B32" s="52" t="s">
        <v>362</v>
      </c>
      <c r="C32" s="52" t="s">
        <v>362</v>
      </c>
      <c r="D32" s="27" t="s">
        <v>331</v>
      </c>
      <c r="E32" s="15">
        <f t="shared" si="1"/>
        <v>95.04</v>
      </c>
      <c r="F32" s="15">
        <v>26.64</v>
      </c>
      <c r="G32" s="15">
        <f>23.4+30.6+14.4</f>
        <v>68.400000000000006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ht="22.9" customHeight="1">
      <c r="A33" s="25">
        <v>212</v>
      </c>
      <c r="B33" s="52" t="s">
        <v>362</v>
      </c>
      <c r="C33" s="52" t="s">
        <v>365</v>
      </c>
      <c r="D33" s="27" t="s">
        <v>347</v>
      </c>
      <c r="E33" s="15">
        <f t="shared" si="1"/>
        <v>64</v>
      </c>
      <c r="F33" s="15"/>
      <c r="G33" s="15">
        <v>64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ht="22.9" customHeight="1">
      <c r="A34" s="25">
        <v>212</v>
      </c>
      <c r="B34" s="52" t="s">
        <v>362</v>
      </c>
      <c r="C34" s="52" t="s">
        <v>364</v>
      </c>
      <c r="D34" s="27" t="s">
        <v>348</v>
      </c>
      <c r="E34" s="15">
        <f t="shared" si="1"/>
        <v>561</v>
      </c>
      <c r="F34" s="15"/>
      <c r="G34" s="15">
        <f>242+169</f>
        <v>411</v>
      </c>
      <c r="H34" s="15"/>
      <c r="I34" s="15"/>
      <c r="J34" s="15"/>
      <c r="K34" s="15"/>
      <c r="L34" s="15">
        <v>150</v>
      </c>
      <c r="M34" s="15"/>
      <c r="N34" s="15"/>
      <c r="O34" s="15"/>
      <c r="P34" s="15"/>
      <c r="Q34" s="15"/>
      <c r="R34" s="15"/>
      <c r="S34" s="15"/>
    </row>
    <row r="35" spans="1:19" ht="22.9" customHeight="1">
      <c r="A35" s="25">
        <v>212</v>
      </c>
      <c r="B35" s="52" t="s">
        <v>363</v>
      </c>
      <c r="C35" s="52" t="s">
        <v>362</v>
      </c>
      <c r="D35" s="27" t="s">
        <v>349</v>
      </c>
      <c r="E35" s="15">
        <f t="shared" si="1"/>
        <v>606.6</v>
      </c>
      <c r="F35" s="15"/>
      <c r="G35" s="15">
        <v>606.6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22.9" customHeight="1">
      <c r="A36" s="25">
        <v>212</v>
      </c>
      <c r="B36" s="52" t="s">
        <v>364</v>
      </c>
      <c r="C36" s="52" t="s">
        <v>364</v>
      </c>
      <c r="D36" s="27" t="s">
        <v>346</v>
      </c>
      <c r="E36" s="15">
        <f t="shared" si="1"/>
        <v>15000</v>
      </c>
      <c r="F36" s="15"/>
      <c r="G36" s="15"/>
      <c r="H36" s="15">
        <v>15000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22.9" customHeight="1">
      <c r="A37" s="25">
        <v>220</v>
      </c>
      <c r="B37" s="52" t="s">
        <v>362</v>
      </c>
      <c r="C37" s="52" t="s">
        <v>366</v>
      </c>
      <c r="D37" s="27" t="s">
        <v>337</v>
      </c>
      <c r="E37" s="15">
        <f t="shared" si="1"/>
        <v>141.44</v>
      </c>
      <c r="F37" s="15">
        <v>89.64</v>
      </c>
      <c r="G37" s="15">
        <v>51.8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22.9" customHeight="1">
      <c r="A38" s="25">
        <v>220</v>
      </c>
      <c r="B38" s="52" t="s">
        <v>362</v>
      </c>
      <c r="C38" s="52" t="s">
        <v>364</v>
      </c>
      <c r="D38" s="27" t="s">
        <v>350</v>
      </c>
      <c r="E38" s="15">
        <f t="shared" si="1"/>
        <v>1646.26</v>
      </c>
      <c r="F38" s="15"/>
      <c r="G38" s="15">
        <v>1646.26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22.9" customHeight="1">
      <c r="A39" s="25">
        <v>224</v>
      </c>
      <c r="B39" s="52" t="s">
        <v>362</v>
      </c>
      <c r="C39" s="52" t="s">
        <v>362</v>
      </c>
      <c r="D39" s="27" t="s">
        <v>331</v>
      </c>
      <c r="E39" s="15">
        <f t="shared" si="1"/>
        <v>9</v>
      </c>
      <c r="F39" s="15"/>
      <c r="G39" s="15">
        <v>9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22.9" customHeight="1">
      <c r="A40" s="25">
        <v>224</v>
      </c>
      <c r="B40" s="52" t="s">
        <v>362</v>
      </c>
      <c r="C40" s="52" t="s">
        <v>355</v>
      </c>
      <c r="D40" s="27" t="s">
        <v>351</v>
      </c>
      <c r="E40" s="15">
        <f t="shared" si="1"/>
        <v>81</v>
      </c>
      <c r="F40" s="15"/>
      <c r="G40" s="15">
        <v>81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22.9" customHeight="1">
      <c r="A41" s="25">
        <v>224</v>
      </c>
      <c r="B41" s="52" t="s">
        <v>362</v>
      </c>
      <c r="C41" s="52" t="s">
        <v>368</v>
      </c>
      <c r="D41" s="27" t="s">
        <v>352</v>
      </c>
      <c r="E41" s="15">
        <f t="shared" si="1"/>
        <v>29.52</v>
      </c>
      <c r="F41" s="15"/>
      <c r="G41" s="15">
        <v>29.52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22.9" customHeight="1">
      <c r="A42" s="31"/>
      <c r="B42" s="31"/>
      <c r="C42" s="31"/>
      <c r="D42" s="33"/>
      <c r="E42" s="3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</sheetData>
  <mergeCells count="20">
    <mergeCell ref="S4:S5"/>
    <mergeCell ref="A2:S2"/>
    <mergeCell ref="A3:Q3"/>
    <mergeCell ref="R3:S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42"/>
  <sheetViews>
    <sheetView topLeftCell="B1" workbookViewId="0">
      <pane ySplit="5" topLeftCell="A6" activePane="bottomLeft" state="frozen"/>
      <selection activeCell="E1" sqref="E1"/>
      <selection pane="bottomLeft" activeCell="M6" activeCellId="1" sqref="I6 M6"/>
    </sheetView>
  </sheetViews>
  <sheetFormatPr defaultColWidth="10" defaultRowHeight="13.5"/>
  <cols>
    <col min="1" max="2" width="4.125" customWidth="1"/>
    <col min="3" max="3" width="4.25" customWidth="1"/>
    <col min="4" max="4" width="11.375" customWidth="1"/>
    <col min="5" max="5" width="9" customWidth="1"/>
    <col min="6" max="6" width="7.125" customWidth="1"/>
    <col min="7" max="7" width="8.125" customWidth="1"/>
    <col min="8" max="9" width="7.125" customWidth="1"/>
    <col min="10" max="10" width="8.25" customWidth="1"/>
    <col min="11" max="14" width="7.125" customWidth="1"/>
    <col min="15" max="15" width="8.125" customWidth="1"/>
    <col min="16" max="16" width="5.875" customWidth="1"/>
    <col min="17" max="20" width="7.125" customWidth="1"/>
    <col min="21" max="22" width="9.75" customWidth="1"/>
  </cols>
  <sheetData>
    <row r="1" spans="1:20" ht="16.350000000000001" customHeight="1">
      <c r="A1" s="4"/>
    </row>
    <row r="2" spans="1:20" ht="37.15" customHeight="1">
      <c r="A2" s="75" t="s">
        <v>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24.2" customHeight="1">
      <c r="A3" s="70" t="s">
        <v>323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 t="s">
        <v>26</v>
      </c>
      <c r="T3" s="71"/>
    </row>
    <row r="4" spans="1:20" ht="22.35" customHeight="1">
      <c r="A4" s="78" t="s">
        <v>145</v>
      </c>
      <c r="B4" s="78"/>
      <c r="C4" s="78"/>
      <c r="D4" s="78" t="s">
        <v>161</v>
      </c>
      <c r="E4" s="78" t="s">
        <v>177</v>
      </c>
      <c r="F4" s="78" t="s">
        <v>148</v>
      </c>
      <c r="G4" s="78"/>
      <c r="H4" s="78"/>
      <c r="I4" s="78"/>
      <c r="J4" s="78" t="s">
        <v>149</v>
      </c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0" ht="39.6" customHeight="1">
      <c r="A5" s="16" t="s">
        <v>153</v>
      </c>
      <c r="B5" s="16" t="s">
        <v>154</v>
      </c>
      <c r="C5" s="16" t="s">
        <v>155</v>
      </c>
      <c r="D5" s="78"/>
      <c r="E5" s="78"/>
      <c r="F5" s="16" t="s">
        <v>127</v>
      </c>
      <c r="G5" s="16" t="s">
        <v>178</v>
      </c>
      <c r="H5" s="16" t="s">
        <v>179</v>
      </c>
      <c r="I5" s="16" t="s">
        <v>171</v>
      </c>
      <c r="J5" s="16" t="s">
        <v>127</v>
      </c>
      <c r="K5" s="16" t="s">
        <v>180</v>
      </c>
      <c r="L5" s="16" t="s">
        <v>181</v>
      </c>
      <c r="M5" s="16" t="s">
        <v>182</v>
      </c>
      <c r="N5" s="16" t="s">
        <v>173</v>
      </c>
      <c r="O5" s="16" t="s">
        <v>183</v>
      </c>
      <c r="P5" s="16" t="s">
        <v>184</v>
      </c>
      <c r="Q5" s="16" t="s">
        <v>185</v>
      </c>
      <c r="R5" s="16" t="s">
        <v>169</v>
      </c>
      <c r="S5" s="16" t="s">
        <v>172</v>
      </c>
      <c r="T5" s="16" t="s">
        <v>176</v>
      </c>
    </row>
    <row r="6" spans="1:20" ht="22.9" customHeight="1">
      <c r="A6" s="11"/>
      <c r="B6" s="11"/>
      <c r="C6" s="11"/>
      <c r="D6" s="50" t="s">
        <v>127</v>
      </c>
      <c r="E6" s="15">
        <f>SUM(E7:E41)</f>
        <v>32614.77</v>
      </c>
      <c r="F6" s="15">
        <f t="shared" ref="F6:M6" si="0">SUM(F7:F41)</f>
        <v>6631.41</v>
      </c>
      <c r="G6" s="15">
        <f t="shared" si="0"/>
        <v>5891.869999999999</v>
      </c>
      <c r="H6" s="15">
        <f t="shared" si="0"/>
        <v>674.3599999999999</v>
      </c>
      <c r="I6" s="15">
        <f t="shared" si="0"/>
        <v>65.180000000000007</v>
      </c>
      <c r="J6" s="15">
        <f t="shared" si="0"/>
        <v>25983.360000000001</v>
      </c>
      <c r="K6" s="15">
        <f t="shared" si="0"/>
        <v>0</v>
      </c>
      <c r="L6" s="15">
        <f t="shared" si="0"/>
        <v>6923.1100000000006</v>
      </c>
      <c r="M6" s="15">
        <f t="shared" si="0"/>
        <v>260.12</v>
      </c>
      <c r="N6" s="15"/>
      <c r="O6" s="15">
        <f t="shared" ref="O6" si="1">SUM(O7:O41)</f>
        <v>15000</v>
      </c>
      <c r="P6" s="15"/>
      <c r="Q6" s="15"/>
      <c r="R6" s="15">
        <f t="shared" ref="R6" si="2">SUM(R7:R41)</f>
        <v>3800.13</v>
      </c>
      <c r="S6" s="15"/>
      <c r="T6" s="15"/>
    </row>
    <row r="7" spans="1:20" ht="22.9" customHeight="1">
      <c r="A7" s="25" t="s">
        <v>156</v>
      </c>
      <c r="B7" s="25" t="s">
        <v>157</v>
      </c>
      <c r="C7" s="25" t="s">
        <v>158</v>
      </c>
      <c r="D7" s="26" t="s">
        <v>331</v>
      </c>
      <c r="E7" s="17">
        <f>F7+J7</f>
        <v>232.18</v>
      </c>
      <c r="F7" s="15">
        <f>G7+H7+I7</f>
        <v>232.18</v>
      </c>
      <c r="G7" s="15">
        <f>171.54+1.44</f>
        <v>172.98</v>
      </c>
      <c r="H7" s="15">
        <f>52+3.6+3.6</f>
        <v>59.2</v>
      </c>
      <c r="I7" s="15"/>
      <c r="J7" s="15">
        <f>SUM(K7:T7)</f>
        <v>0</v>
      </c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5" t="s">
        <v>156</v>
      </c>
      <c r="B8" s="25" t="s">
        <v>157</v>
      </c>
      <c r="C8" s="52" t="s">
        <v>361</v>
      </c>
      <c r="D8" s="27" t="s">
        <v>329</v>
      </c>
      <c r="E8" s="17">
        <f t="shared" ref="E8:E41" si="3">F8+J8</f>
        <v>141.29999999999998</v>
      </c>
      <c r="F8" s="15">
        <f t="shared" ref="F8:F41" si="4">G8+H8+I8</f>
        <v>0</v>
      </c>
      <c r="G8" s="15"/>
      <c r="H8" s="15"/>
      <c r="I8" s="15"/>
      <c r="J8" s="15">
        <f t="shared" ref="J8:J41" si="5">SUM(K8:T8)</f>
        <v>141.29999999999998</v>
      </c>
      <c r="K8" s="15"/>
      <c r="L8" s="15">
        <f>108.3+22.3+10.7</f>
        <v>141.29999999999998</v>
      </c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5">
        <v>201</v>
      </c>
      <c r="B9" s="52" t="s">
        <v>354</v>
      </c>
      <c r="C9" s="52" t="s">
        <v>365</v>
      </c>
      <c r="D9" s="27" t="s">
        <v>330</v>
      </c>
      <c r="E9" s="17">
        <f t="shared" si="3"/>
        <v>20</v>
      </c>
      <c r="F9" s="15">
        <f t="shared" si="4"/>
        <v>0</v>
      </c>
      <c r="G9" s="15"/>
      <c r="H9" s="15"/>
      <c r="I9" s="15"/>
      <c r="J9" s="15">
        <f t="shared" si="5"/>
        <v>20</v>
      </c>
      <c r="K9" s="15"/>
      <c r="L9" s="15">
        <v>20</v>
      </c>
      <c r="M9" s="15"/>
      <c r="N9" s="15"/>
      <c r="O9" s="15"/>
      <c r="P9" s="15"/>
      <c r="Q9" s="15"/>
      <c r="R9" s="15"/>
      <c r="S9" s="15"/>
      <c r="T9" s="15"/>
    </row>
    <row r="10" spans="1:20" ht="22.9" customHeight="1">
      <c r="A10" s="25">
        <v>201</v>
      </c>
      <c r="B10" s="52" t="s">
        <v>355</v>
      </c>
      <c r="C10" s="52" t="s">
        <v>362</v>
      </c>
      <c r="D10" s="27" t="s">
        <v>331</v>
      </c>
      <c r="E10" s="17">
        <f t="shared" si="3"/>
        <v>4343.9400000000005</v>
      </c>
      <c r="F10" s="15">
        <f t="shared" si="4"/>
        <v>4343.9400000000005</v>
      </c>
      <c r="G10" s="15">
        <v>4188.42</v>
      </c>
      <c r="H10" s="15">
        <v>141.71</v>
      </c>
      <c r="I10" s="15">
        <v>13.81</v>
      </c>
      <c r="J10" s="15">
        <f t="shared" si="5"/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2.9" customHeight="1">
      <c r="A11" s="25">
        <v>201</v>
      </c>
      <c r="B11" s="52" t="s">
        <v>355</v>
      </c>
      <c r="C11" s="52" t="s">
        <v>354</v>
      </c>
      <c r="D11" s="27" t="s">
        <v>332</v>
      </c>
      <c r="E11" s="17">
        <f t="shared" si="3"/>
        <v>480</v>
      </c>
      <c r="F11" s="15">
        <f t="shared" si="4"/>
        <v>0</v>
      </c>
      <c r="G11" s="15"/>
      <c r="H11" s="15"/>
      <c r="I11" s="15"/>
      <c r="J11" s="15">
        <f t="shared" si="5"/>
        <v>480</v>
      </c>
      <c r="K11" s="15"/>
      <c r="L11" s="15">
        <v>480</v>
      </c>
      <c r="M11" s="15"/>
      <c r="N11" s="15"/>
      <c r="O11" s="15"/>
      <c r="P11" s="15"/>
      <c r="Q11" s="15"/>
      <c r="R11" s="15"/>
      <c r="S11" s="15"/>
      <c r="T11" s="15"/>
    </row>
    <row r="12" spans="1:20" ht="22.9" customHeight="1">
      <c r="A12" s="25">
        <v>201</v>
      </c>
      <c r="B12" s="52" t="s">
        <v>355</v>
      </c>
      <c r="C12" s="52" t="s">
        <v>364</v>
      </c>
      <c r="D12" s="27" t="s">
        <v>333</v>
      </c>
      <c r="E12" s="17">
        <f t="shared" si="3"/>
        <v>515</v>
      </c>
      <c r="F12" s="15">
        <f t="shared" si="4"/>
        <v>0</v>
      </c>
      <c r="G12" s="15"/>
      <c r="H12" s="15"/>
      <c r="I12" s="15"/>
      <c r="J12" s="15">
        <f t="shared" si="5"/>
        <v>515</v>
      </c>
      <c r="K12" s="15"/>
      <c r="L12" s="15">
        <v>515</v>
      </c>
      <c r="M12" s="15"/>
      <c r="N12" s="15"/>
      <c r="O12" s="15"/>
      <c r="P12" s="15"/>
      <c r="Q12" s="15"/>
      <c r="R12" s="15"/>
      <c r="S12" s="15"/>
      <c r="T12" s="15"/>
    </row>
    <row r="13" spans="1:20" ht="22.9" customHeight="1">
      <c r="A13" s="25">
        <v>201</v>
      </c>
      <c r="B13" s="52" t="s">
        <v>356</v>
      </c>
      <c r="C13" s="52" t="s">
        <v>362</v>
      </c>
      <c r="D13" s="27" t="s">
        <v>331</v>
      </c>
      <c r="E13" s="17">
        <f t="shared" si="3"/>
        <v>9</v>
      </c>
      <c r="F13" s="15">
        <f t="shared" si="4"/>
        <v>9</v>
      </c>
      <c r="G13" s="15"/>
      <c r="H13" s="15">
        <v>9</v>
      </c>
      <c r="I13" s="15"/>
      <c r="J13" s="15">
        <f t="shared" si="5"/>
        <v>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22.9" customHeight="1">
      <c r="A14" s="25">
        <v>201</v>
      </c>
      <c r="B14" s="52" t="s">
        <v>356</v>
      </c>
      <c r="C14" s="52" t="s">
        <v>364</v>
      </c>
      <c r="D14" s="27" t="s">
        <v>334</v>
      </c>
      <c r="E14" s="17">
        <f t="shared" si="3"/>
        <v>24</v>
      </c>
      <c r="F14" s="15">
        <f t="shared" si="4"/>
        <v>0</v>
      </c>
      <c r="G14" s="15"/>
      <c r="H14" s="15"/>
      <c r="I14" s="15"/>
      <c r="J14" s="15">
        <f t="shared" si="5"/>
        <v>24</v>
      </c>
      <c r="K14" s="15"/>
      <c r="L14" s="15">
        <v>24</v>
      </c>
      <c r="M14" s="15"/>
      <c r="N14" s="15"/>
      <c r="O14" s="15"/>
      <c r="P14" s="15"/>
      <c r="Q14" s="15"/>
      <c r="R14" s="15"/>
      <c r="S14" s="15"/>
      <c r="T14" s="15"/>
    </row>
    <row r="15" spans="1:20" ht="22.9" customHeight="1">
      <c r="A15" s="25">
        <v>201</v>
      </c>
      <c r="B15" s="52" t="s">
        <v>357</v>
      </c>
      <c r="C15" s="52" t="s">
        <v>362</v>
      </c>
      <c r="D15" s="27" t="s">
        <v>331</v>
      </c>
      <c r="E15" s="17">
        <f t="shared" si="3"/>
        <v>34.200000000000003</v>
      </c>
      <c r="F15" s="15">
        <f t="shared" si="4"/>
        <v>34.200000000000003</v>
      </c>
      <c r="G15" s="15"/>
      <c r="H15" s="15">
        <v>34.200000000000003</v>
      </c>
      <c r="I15" s="15"/>
      <c r="J15" s="15">
        <f t="shared" si="5"/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22.9" customHeight="1">
      <c r="A16" s="25">
        <v>201</v>
      </c>
      <c r="B16" s="52" t="s">
        <v>357</v>
      </c>
      <c r="C16" s="52" t="s">
        <v>354</v>
      </c>
      <c r="D16" s="27" t="s">
        <v>335</v>
      </c>
      <c r="E16" s="17">
        <f t="shared" si="3"/>
        <v>950</v>
      </c>
      <c r="F16" s="15">
        <f t="shared" si="4"/>
        <v>0</v>
      </c>
      <c r="G16" s="15"/>
      <c r="H16" s="15"/>
      <c r="I16" s="15"/>
      <c r="J16" s="15">
        <f t="shared" si="5"/>
        <v>950</v>
      </c>
      <c r="K16" s="15"/>
      <c r="L16" s="15">
        <v>950</v>
      </c>
      <c r="M16" s="15"/>
      <c r="N16" s="15"/>
      <c r="O16" s="15"/>
      <c r="P16" s="15"/>
      <c r="Q16" s="15"/>
      <c r="R16" s="15"/>
      <c r="S16" s="15"/>
      <c r="T16" s="15"/>
    </row>
    <row r="17" spans="1:20" ht="22.9" customHeight="1">
      <c r="A17" s="25">
        <v>201</v>
      </c>
      <c r="B17" s="52" t="s">
        <v>358</v>
      </c>
      <c r="C17" s="52" t="s">
        <v>355</v>
      </c>
      <c r="D17" s="27" t="s">
        <v>336</v>
      </c>
      <c r="E17" s="17">
        <f t="shared" si="3"/>
        <v>59.62</v>
      </c>
      <c r="F17" s="15">
        <f t="shared" si="4"/>
        <v>0</v>
      </c>
      <c r="G17" s="15"/>
      <c r="H17" s="15"/>
      <c r="I17" s="15"/>
      <c r="J17" s="15">
        <f t="shared" si="5"/>
        <v>59.62</v>
      </c>
      <c r="K17" s="15"/>
      <c r="L17" s="15"/>
      <c r="M17" s="15">
        <v>59.62</v>
      </c>
      <c r="N17" s="15"/>
      <c r="O17" s="15"/>
      <c r="P17" s="15"/>
      <c r="Q17" s="15"/>
      <c r="R17" s="15"/>
      <c r="S17" s="15"/>
      <c r="T17" s="15"/>
    </row>
    <row r="18" spans="1:20" ht="22.9" customHeight="1">
      <c r="A18" s="25">
        <v>201</v>
      </c>
      <c r="B18" s="52" t="s">
        <v>358</v>
      </c>
      <c r="C18" s="52" t="s">
        <v>366</v>
      </c>
      <c r="D18" s="27" t="s">
        <v>337</v>
      </c>
      <c r="E18" s="17">
        <f t="shared" si="3"/>
        <v>48.81</v>
      </c>
      <c r="F18" s="15">
        <f t="shared" si="4"/>
        <v>48.81</v>
      </c>
      <c r="G18" s="15">
        <v>4.4400000000000004</v>
      </c>
      <c r="H18" s="15">
        <v>5.4</v>
      </c>
      <c r="I18" s="57">
        <v>38.97</v>
      </c>
      <c r="J18" s="15">
        <f t="shared" si="5"/>
        <v>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22.9" customHeight="1">
      <c r="A19" s="25">
        <v>201</v>
      </c>
      <c r="B19" s="52" t="s">
        <v>359</v>
      </c>
      <c r="C19" s="52" t="s">
        <v>362</v>
      </c>
      <c r="D19" s="27" t="s">
        <v>331</v>
      </c>
      <c r="E19" s="17">
        <f t="shared" si="3"/>
        <v>49.97</v>
      </c>
      <c r="F19" s="15">
        <f t="shared" si="4"/>
        <v>49.97</v>
      </c>
      <c r="G19" s="15"/>
      <c r="H19" s="15">
        <v>49.97</v>
      </c>
      <c r="I19" s="15"/>
      <c r="J19" s="15">
        <f t="shared" si="5"/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22.9" customHeight="1">
      <c r="A20" s="25">
        <v>201</v>
      </c>
      <c r="B20" s="52" t="s">
        <v>359</v>
      </c>
      <c r="C20" s="52" t="s">
        <v>364</v>
      </c>
      <c r="D20" s="27" t="s">
        <v>338</v>
      </c>
      <c r="E20" s="17">
        <f t="shared" si="3"/>
        <v>166</v>
      </c>
      <c r="F20" s="15">
        <f t="shared" si="4"/>
        <v>0</v>
      </c>
      <c r="G20" s="15"/>
      <c r="H20" s="15"/>
      <c r="I20" s="15"/>
      <c r="J20" s="15">
        <f t="shared" si="5"/>
        <v>166</v>
      </c>
      <c r="K20" s="15"/>
      <c r="L20" s="15">
        <v>33.5</v>
      </c>
      <c r="M20" s="15">
        <f>82.5+50</f>
        <v>132.5</v>
      </c>
      <c r="N20" s="15"/>
      <c r="O20" s="15"/>
      <c r="P20" s="15"/>
      <c r="Q20" s="15"/>
      <c r="R20" s="15"/>
      <c r="S20" s="15"/>
      <c r="T20" s="15"/>
    </row>
    <row r="21" spans="1:20" ht="22.9" customHeight="1">
      <c r="A21" s="25">
        <v>201</v>
      </c>
      <c r="B21" s="52" t="s">
        <v>360</v>
      </c>
      <c r="C21" s="52" t="s">
        <v>366</v>
      </c>
      <c r="D21" s="27" t="s">
        <v>337</v>
      </c>
      <c r="E21" s="17">
        <f t="shared" si="3"/>
        <v>7.2</v>
      </c>
      <c r="F21" s="15">
        <f t="shared" si="4"/>
        <v>7.2</v>
      </c>
      <c r="G21" s="15"/>
      <c r="H21" s="15">
        <v>7.2</v>
      </c>
      <c r="I21" s="15"/>
      <c r="J21" s="15">
        <f t="shared" si="5"/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22.9" customHeight="1">
      <c r="A22" s="25">
        <v>201</v>
      </c>
      <c r="B22" s="52" t="s">
        <v>360</v>
      </c>
      <c r="C22" s="52" t="s">
        <v>364</v>
      </c>
      <c r="D22" s="27" t="s">
        <v>339</v>
      </c>
      <c r="E22" s="17">
        <f t="shared" si="3"/>
        <v>263.10000000000002</v>
      </c>
      <c r="F22" s="15">
        <f t="shared" si="4"/>
        <v>0</v>
      </c>
      <c r="G22" s="15"/>
      <c r="H22" s="15"/>
      <c r="I22" s="15"/>
      <c r="J22" s="15">
        <f t="shared" si="5"/>
        <v>263.10000000000002</v>
      </c>
      <c r="K22" s="15"/>
      <c r="L22" s="15">
        <v>263.10000000000002</v>
      </c>
      <c r="M22" s="15"/>
      <c r="N22" s="15"/>
      <c r="O22" s="15"/>
      <c r="P22" s="15"/>
      <c r="Q22" s="15"/>
      <c r="R22" s="15"/>
      <c r="S22" s="15"/>
      <c r="T22" s="15"/>
    </row>
    <row r="23" spans="1:20" ht="22.9" customHeight="1">
      <c r="A23" s="25">
        <v>204</v>
      </c>
      <c r="B23" s="52" t="s">
        <v>361</v>
      </c>
      <c r="C23" s="52" t="s">
        <v>362</v>
      </c>
      <c r="D23" s="27" t="s">
        <v>331</v>
      </c>
      <c r="E23" s="17">
        <f t="shared" si="3"/>
        <v>1436.2</v>
      </c>
      <c r="F23" s="15">
        <f t="shared" si="4"/>
        <v>1436.2</v>
      </c>
      <c r="G23" s="15">
        <v>1236.6099999999999</v>
      </c>
      <c r="H23" s="15">
        <v>187.19</v>
      </c>
      <c r="I23" s="15">
        <v>12.4</v>
      </c>
      <c r="J23" s="15">
        <f t="shared" si="5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22.9" customHeight="1">
      <c r="A24" s="25">
        <v>204</v>
      </c>
      <c r="B24" s="52" t="s">
        <v>361</v>
      </c>
      <c r="C24" s="52" t="s">
        <v>367</v>
      </c>
      <c r="D24" s="27" t="s">
        <v>340</v>
      </c>
      <c r="E24" s="17">
        <f t="shared" si="3"/>
        <v>620</v>
      </c>
      <c r="F24" s="15">
        <f t="shared" si="4"/>
        <v>0</v>
      </c>
      <c r="G24" s="15"/>
      <c r="H24" s="15"/>
      <c r="I24" s="15"/>
      <c r="J24" s="15">
        <f t="shared" si="5"/>
        <v>620</v>
      </c>
      <c r="K24" s="15"/>
      <c r="L24" s="15">
        <v>620</v>
      </c>
      <c r="M24" s="15"/>
      <c r="N24" s="15"/>
      <c r="O24" s="15"/>
      <c r="P24" s="15"/>
      <c r="Q24" s="15"/>
      <c r="R24" s="15"/>
      <c r="S24" s="15"/>
      <c r="T24" s="15"/>
    </row>
    <row r="25" spans="1:20" ht="22.9" customHeight="1">
      <c r="A25" s="25">
        <v>204</v>
      </c>
      <c r="B25" s="52" t="s">
        <v>361</v>
      </c>
      <c r="C25" s="52" t="s">
        <v>364</v>
      </c>
      <c r="D25" s="27" t="s">
        <v>341</v>
      </c>
      <c r="E25" s="17">
        <f t="shared" si="3"/>
        <v>167</v>
      </c>
      <c r="F25" s="15">
        <f t="shared" si="4"/>
        <v>0</v>
      </c>
      <c r="G25" s="15"/>
      <c r="H25" s="15"/>
      <c r="I25" s="15"/>
      <c r="J25" s="15">
        <f t="shared" si="5"/>
        <v>167</v>
      </c>
      <c r="K25" s="15"/>
      <c r="L25" s="15">
        <v>167</v>
      </c>
      <c r="M25" s="15"/>
      <c r="N25" s="15"/>
      <c r="O25" s="15"/>
      <c r="P25" s="15"/>
      <c r="Q25" s="15"/>
      <c r="R25" s="15"/>
      <c r="S25" s="15"/>
      <c r="T25" s="15"/>
    </row>
    <row r="26" spans="1:20" ht="22.9" customHeight="1">
      <c r="A26" s="25">
        <v>206</v>
      </c>
      <c r="B26" s="52" t="s">
        <v>362</v>
      </c>
      <c r="C26" s="52" t="s">
        <v>362</v>
      </c>
      <c r="D26" s="27" t="s">
        <v>342</v>
      </c>
      <c r="E26" s="17">
        <f t="shared" si="3"/>
        <v>28.8</v>
      </c>
      <c r="F26" s="15">
        <f t="shared" si="4"/>
        <v>28.8</v>
      </c>
      <c r="G26" s="15"/>
      <c r="H26" s="15">
        <f>25.2+3.6</f>
        <v>28.8</v>
      </c>
      <c r="I26" s="15"/>
      <c r="J26" s="15">
        <f t="shared" si="5"/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22.9" customHeight="1">
      <c r="A27" s="25">
        <v>206</v>
      </c>
      <c r="B27" s="52" t="s">
        <v>362</v>
      </c>
      <c r="C27" s="52" t="s">
        <v>364</v>
      </c>
      <c r="D27" s="27" t="s">
        <v>343</v>
      </c>
      <c r="E27" s="17">
        <f t="shared" si="3"/>
        <v>4092.8900000000003</v>
      </c>
      <c r="F27" s="15">
        <f t="shared" si="4"/>
        <v>0</v>
      </c>
      <c r="G27" s="15"/>
      <c r="H27" s="15"/>
      <c r="I27" s="15"/>
      <c r="J27" s="15">
        <f t="shared" si="5"/>
        <v>4092.8900000000003</v>
      </c>
      <c r="K27" s="15"/>
      <c r="L27" s="15">
        <f>442.76</f>
        <v>442.76</v>
      </c>
      <c r="M27" s="15"/>
      <c r="N27" s="15"/>
      <c r="O27" s="15"/>
      <c r="P27" s="15"/>
      <c r="Q27" s="15"/>
      <c r="R27" s="15">
        <f>1144+2506.13</f>
        <v>3650.13</v>
      </c>
      <c r="S27" s="15"/>
      <c r="T27" s="15"/>
    </row>
    <row r="28" spans="1:20" ht="22.9" customHeight="1">
      <c r="A28" s="25">
        <v>208</v>
      </c>
      <c r="B28" s="52" t="s">
        <v>362</v>
      </c>
      <c r="C28" s="52" t="s">
        <v>366</v>
      </c>
      <c r="D28" s="27" t="s">
        <v>337</v>
      </c>
      <c r="E28" s="17">
        <f t="shared" si="3"/>
        <v>107.94</v>
      </c>
      <c r="F28" s="15">
        <f t="shared" si="4"/>
        <v>107.94</v>
      </c>
      <c r="G28" s="15">
        <v>100.74</v>
      </c>
      <c r="H28" s="15">
        <v>7.2</v>
      </c>
      <c r="I28" s="15"/>
      <c r="J28" s="15">
        <f t="shared" si="5"/>
        <v>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22.9" customHeight="1">
      <c r="A29" s="25">
        <v>208</v>
      </c>
      <c r="B29" s="52" t="s">
        <v>362</v>
      </c>
      <c r="C29" s="52" t="s">
        <v>355</v>
      </c>
      <c r="D29" s="27" t="s">
        <v>344</v>
      </c>
      <c r="E29" s="17">
        <f t="shared" si="3"/>
        <v>68</v>
      </c>
      <c r="F29" s="15">
        <f t="shared" si="4"/>
        <v>0</v>
      </c>
      <c r="G29" s="15"/>
      <c r="H29" s="15"/>
      <c r="I29" s="15"/>
      <c r="J29" s="15">
        <f t="shared" si="5"/>
        <v>68</v>
      </c>
      <c r="K29" s="15"/>
      <c r="L29" s="15"/>
      <c r="M29" s="15">
        <v>68</v>
      </c>
      <c r="N29" s="15"/>
      <c r="O29" s="15"/>
      <c r="P29" s="15"/>
      <c r="Q29" s="15"/>
      <c r="R29" s="15"/>
      <c r="S29" s="15"/>
      <c r="T29" s="15"/>
    </row>
    <row r="30" spans="1:20" ht="22.9" customHeight="1">
      <c r="A30" s="25">
        <v>211</v>
      </c>
      <c r="B30" s="52" t="s">
        <v>362</v>
      </c>
      <c r="C30" s="52" t="s">
        <v>362</v>
      </c>
      <c r="D30" s="27" t="s">
        <v>331</v>
      </c>
      <c r="E30" s="17">
        <f t="shared" si="3"/>
        <v>87.69</v>
      </c>
      <c r="F30" s="15">
        <f t="shared" si="4"/>
        <v>87.69</v>
      </c>
      <c r="G30" s="15">
        <v>72.400000000000006</v>
      </c>
      <c r="H30" s="15">
        <v>15.29</v>
      </c>
      <c r="I30" s="15"/>
      <c r="J30" s="15">
        <f t="shared" si="5"/>
        <v>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22.9" customHeight="1">
      <c r="A31" s="25">
        <v>211</v>
      </c>
      <c r="B31" s="52" t="s">
        <v>362</v>
      </c>
      <c r="C31" s="52" t="s">
        <v>364</v>
      </c>
      <c r="D31" s="27" t="s">
        <v>345</v>
      </c>
      <c r="E31" s="17">
        <f t="shared" si="3"/>
        <v>428.07</v>
      </c>
      <c r="F31" s="15">
        <f t="shared" si="4"/>
        <v>0</v>
      </c>
      <c r="G31" s="15"/>
      <c r="H31" s="15"/>
      <c r="I31" s="15"/>
      <c r="J31" s="15">
        <f t="shared" si="5"/>
        <v>428.07</v>
      </c>
      <c r="K31" s="15"/>
      <c r="L31" s="15">
        <v>428.07</v>
      </c>
      <c r="M31" s="15"/>
      <c r="N31" s="15"/>
      <c r="O31" s="15"/>
      <c r="P31" s="15"/>
      <c r="Q31" s="15"/>
      <c r="R31" s="15"/>
      <c r="S31" s="15"/>
      <c r="T31" s="15"/>
    </row>
    <row r="32" spans="1:20" ht="22.9" customHeight="1">
      <c r="A32" s="25">
        <v>212</v>
      </c>
      <c r="B32" s="52" t="s">
        <v>362</v>
      </c>
      <c r="C32" s="52" t="s">
        <v>362</v>
      </c>
      <c r="D32" s="27" t="s">
        <v>331</v>
      </c>
      <c r="E32" s="17">
        <f t="shared" si="3"/>
        <v>95.04</v>
      </c>
      <c r="F32" s="15">
        <f t="shared" si="4"/>
        <v>95.04</v>
      </c>
      <c r="G32" s="15">
        <v>26.64</v>
      </c>
      <c r="H32" s="15">
        <f>23.4+14.4+30.6</f>
        <v>68.400000000000006</v>
      </c>
      <c r="I32" s="15"/>
      <c r="J32" s="15">
        <f t="shared" si="5"/>
        <v>0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22.9" customHeight="1">
      <c r="A33" s="25">
        <v>212</v>
      </c>
      <c r="B33" s="52" t="s">
        <v>362</v>
      </c>
      <c r="C33" s="52" t="s">
        <v>365</v>
      </c>
      <c r="D33" s="27" t="s">
        <v>347</v>
      </c>
      <c r="E33" s="17">
        <f t="shared" si="3"/>
        <v>64</v>
      </c>
      <c r="F33" s="15">
        <f t="shared" si="4"/>
        <v>0</v>
      </c>
      <c r="G33" s="15"/>
      <c r="H33" s="15"/>
      <c r="I33" s="15"/>
      <c r="J33" s="15">
        <f t="shared" si="5"/>
        <v>64</v>
      </c>
      <c r="K33" s="15"/>
      <c r="L33" s="15">
        <v>64</v>
      </c>
      <c r="M33" s="15"/>
      <c r="N33" s="15"/>
      <c r="O33" s="15"/>
      <c r="P33" s="15"/>
      <c r="Q33" s="15"/>
      <c r="R33" s="15"/>
      <c r="S33" s="15"/>
      <c r="T33" s="15"/>
    </row>
    <row r="34" spans="1:20" ht="22.9" customHeight="1">
      <c r="A34" s="25">
        <v>212</v>
      </c>
      <c r="B34" s="52" t="s">
        <v>362</v>
      </c>
      <c r="C34" s="52" t="s">
        <v>364</v>
      </c>
      <c r="D34" s="27" t="s">
        <v>348</v>
      </c>
      <c r="E34" s="17">
        <f t="shared" si="3"/>
        <v>561</v>
      </c>
      <c r="F34" s="15">
        <f t="shared" si="4"/>
        <v>0</v>
      </c>
      <c r="G34" s="15"/>
      <c r="H34" s="15"/>
      <c r="I34" s="15"/>
      <c r="J34" s="15">
        <f t="shared" si="5"/>
        <v>561</v>
      </c>
      <c r="K34" s="15"/>
      <c r="L34" s="15">
        <f>169+242</f>
        <v>411</v>
      </c>
      <c r="M34" s="15"/>
      <c r="N34" s="15"/>
      <c r="O34" s="15"/>
      <c r="P34" s="15"/>
      <c r="Q34" s="15"/>
      <c r="R34" s="15">
        <v>150</v>
      </c>
      <c r="S34" s="15"/>
      <c r="T34" s="15"/>
    </row>
    <row r="35" spans="1:20" ht="22.9" customHeight="1">
      <c r="A35" s="25">
        <v>212</v>
      </c>
      <c r="B35" s="52" t="s">
        <v>363</v>
      </c>
      <c r="C35" s="52" t="s">
        <v>362</v>
      </c>
      <c r="D35" s="27" t="s">
        <v>349</v>
      </c>
      <c r="E35" s="17">
        <f t="shared" si="3"/>
        <v>606.6</v>
      </c>
      <c r="F35" s="15">
        <f t="shared" si="4"/>
        <v>0</v>
      </c>
      <c r="G35" s="15"/>
      <c r="H35" s="15"/>
      <c r="I35" s="15"/>
      <c r="J35" s="15">
        <f t="shared" si="5"/>
        <v>606.6</v>
      </c>
      <c r="K35" s="15"/>
      <c r="L35" s="15">
        <v>606.6</v>
      </c>
      <c r="M35" s="15"/>
      <c r="N35" s="15"/>
      <c r="O35" s="15"/>
      <c r="P35" s="15"/>
      <c r="Q35" s="15"/>
      <c r="R35" s="15"/>
      <c r="S35" s="15"/>
      <c r="T35" s="15"/>
    </row>
    <row r="36" spans="1:20" ht="22.9" customHeight="1">
      <c r="A36" s="25">
        <v>212</v>
      </c>
      <c r="B36" s="52" t="s">
        <v>364</v>
      </c>
      <c r="C36" s="52" t="s">
        <v>364</v>
      </c>
      <c r="D36" s="27" t="s">
        <v>346</v>
      </c>
      <c r="E36" s="17">
        <f t="shared" si="3"/>
        <v>15000</v>
      </c>
      <c r="F36" s="15">
        <f t="shared" si="4"/>
        <v>0</v>
      </c>
      <c r="G36" s="15"/>
      <c r="H36" s="15"/>
      <c r="I36" s="15"/>
      <c r="J36" s="15">
        <f t="shared" si="5"/>
        <v>15000</v>
      </c>
      <c r="K36" s="15"/>
      <c r="L36" s="15"/>
      <c r="M36" s="15"/>
      <c r="N36" s="15"/>
      <c r="O36" s="15">
        <v>15000</v>
      </c>
      <c r="P36" s="15"/>
      <c r="Q36" s="15"/>
      <c r="R36" s="15"/>
      <c r="S36" s="15"/>
      <c r="T36" s="15"/>
    </row>
    <row r="37" spans="1:20" ht="22.9" customHeight="1">
      <c r="A37" s="25">
        <v>220</v>
      </c>
      <c r="B37" s="52" t="s">
        <v>362</v>
      </c>
      <c r="C37" s="52" t="s">
        <v>366</v>
      </c>
      <c r="D37" s="27" t="s">
        <v>337</v>
      </c>
      <c r="E37" s="17">
        <f t="shared" si="3"/>
        <v>141.44</v>
      </c>
      <c r="F37" s="15">
        <f t="shared" si="4"/>
        <v>141.44</v>
      </c>
      <c r="G37" s="15">
        <v>89.64</v>
      </c>
      <c r="H37" s="15">
        <v>51.8</v>
      </c>
      <c r="I37" s="15"/>
      <c r="J37" s="15">
        <f t="shared" si="5"/>
        <v>0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22.9" customHeight="1">
      <c r="A38" s="25">
        <v>220</v>
      </c>
      <c r="B38" s="52" t="s">
        <v>362</v>
      </c>
      <c r="C38" s="52" t="s">
        <v>364</v>
      </c>
      <c r="D38" s="27" t="s">
        <v>350</v>
      </c>
      <c r="E38" s="17">
        <f t="shared" si="3"/>
        <v>1646.26</v>
      </c>
      <c r="F38" s="15">
        <f t="shared" si="4"/>
        <v>0</v>
      </c>
      <c r="G38" s="15"/>
      <c r="H38" s="15"/>
      <c r="I38" s="15"/>
      <c r="J38" s="15">
        <f t="shared" si="5"/>
        <v>1646.26</v>
      </c>
      <c r="K38" s="15"/>
      <c r="L38" s="15">
        <v>1646.26</v>
      </c>
      <c r="M38" s="15"/>
      <c r="N38" s="15"/>
      <c r="O38" s="15"/>
      <c r="P38" s="15"/>
      <c r="Q38" s="15"/>
      <c r="R38" s="15"/>
      <c r="S38" s="15"/>
      <c r="T38" s="15"/>
    </row>
    <row r="39" spans="1:20" ht="22.9" customHeight="1">
      <c r="A39" s="25">
        <v>224</v>
      </c>
      <c r="B39" s="52" t="s">
        <v>362</v>
      </c>
      <c r="C39" s="52" t="s">
        <v>362</v>
      </c>
      <c r="D39" s="27" t="s">
        <v>331</v>
      </c>
      <c r="E39" s="17">
        <f t="shared" si="3"/>
        <v>9</v>
      </c>
      <c r="F39" s="15">
        <f t="shared" si="4"/>
        <v>9</v>
      </c>
      <c r="G39" s="12"/>
      <c r="H39" s="12">
        <v>9</v>
      </c>
      <c r="I39" s="12"/>
      <c r="J39" s="15">
        <f t="shared" si="5"/>
        <v>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22.9" customHeight="1">
      <c r="A40" s="25">
        <v>224</v>
      </c>
      <c r="B40" s="52" t="s">
        <v>362</v>
      </c>
      <c r="C40" s="52" t="s">
        <v>355</v>
      </c>
      <c r="D40" s="27" t="s">
        <v>351</v>
      </c>
      <c r="E40" s="17">
        <f t="shared" si="3"/>
        <v>81</v>
      </c>
      <c r="F40" s="15">
        <f t="shared" si="4"/>
        <v>0</v>
      </c>
      <c r="G40" s="12"/>
      <c r="H40" s="12"/>
      <c r="I40" s="12"/>
      <c r="J40" s="15">
        <f t="shared" si="5"/>
        <v>81</v>
      </c>
      <c r="K40" s="12"/>
      <c r="L40" s="15">
        <v>81</v>
      </c>
      <c r="M40" s="12"/>
      <c r="N40" s="12"/>
      <c r="O40" s="12"/>
      <c r="P40" s="12"/>
      <c r="Q40" s="12"/>
      <c r="R40" s="12"/>
      <c r="S40" s="12"/>
      <c r="T40" s="12"/>
    </row>
    <row r="41" spans="1:20" ht="22.9" customHeight="1">
      <c r="A41" s="25">
        <v>224</v>
      </c>
      <c r="B41" s="52" t="s">
        <v>362</v>
      </c>
      <c r="C41" s="52" t="s">
        <v>368</v>
      </c>
      <c r="D41" s="27" t="s">
        <v>352</v>
      </c>
      <c r="E41" s="17">
        <f t="shared" si="3"/>
        <v>29.52</v>
      </c>
      <c r="F41" s="15">
        <f t="shared" si="4"/>
        <v>0</v>
      </c>
      <c r="G41" s="51"/>
      <c r="H41" s="51"/>
      <c r="I41" s="51"/>
      <c r="J41" s="15">
        <f t="shared" si="5"/>
        <v>29.52</v>
      </c>
      <c r="K41" s="51"/>
      <c r="L41" s="15">
        <v>29.52</v>
      </c>
      <c r="M41" s="51"/>
      <c r="N41" s="51"/>
      <c r="O41" s="51"/>
      <c r="P41" s="51"/>
      <c r="Q41" s="51"/>
      <c r="R41" s="51"/>
      <c r="S41" s="51"/>
      <c r="T41" s="51"/>
    </row>
    <row r="42" spans="1:20" ht="22.9" customHeight="1">
      <c r="A42" s="25"/>
      <c r="B42" s="52"/>
      <c r="C42" s="52"/>
      <c r="D42" s="27"/>
      <c r="E42" s="14"/>
      <c r="F42" s="12"/>
      <c r="G42" s="12"/>
      <c r="H42" s="12"/>
      <c r="I42" s="12"/>
      <c r="J42" s="15"/>
      <c r="K42" s="12"/>
      <c r="L42" s="12"/>
      <c r="M42" s="12"/>
      <c r="N42" s="12"/>
      <c r="O42" s="12"/>
      <c r="P42" s="12"/>
      <c r="Q42" s="12"/>
      <c r="R42" s="12"/>
      <c r="S42" s="12"/>
      <c r="T42" s="12"/>
    </row>
  </sheetData>
  <mergeCells count="8">
    <mergeCell ref="A2:T2"/>
    <mergeCell ref="A3:R3"/>
    <mergeCell ref="S3:T3"/>
    <mergeCell ref="A4:C4"/>
    <mergeCell ref="D4:D5"/>
    <mergeCell ref="E4:E5"/>
    <mergeCell ref="F4:I4"/>
    <mergeCell ref="J4:T4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9"/>
  <sheetViews>
    <sheetView workbookViewId="0">
      <selection activeCell="C29" sqref="C29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2" spans="1:5" ht="23.25" customHeight="1">
      <c r="A2" s="75" t="s">
        <v>9</v>
      </c>
      <c r="B2" s="75"/>
      <c r="C2" s="75"/>
      <c r="D2" s="75"/>
    </row>
    <row r="3" spans="1:5" ht="18.95" customHeight="1">
      <c r="A3" s="70" t="s">
        <v>323</v>
      </c>
      <c r="B3" s="70"/>
      <c r="C3" s="70"/>
      <c r="D3" s="9" t="s">
        <v>26</v>
      </c>
      <c r="E3" s="4"/>
    </row>
    <row r="4" spans="1:5" ht="20.25" customHeight="1">
      <c r="A4" s="77" t="s">
        <v>27</v>
      </c>
      <c r="B4" s="77"/>
      <c r="C4" s="77" t="s">
        <v>28</v>
      </c>
      <c r="D4" s="77"/>
      <c r="E4" s="35"/>
    </row>
    <row r="5" spans="1:5" ht="20.25" customHeight="1">
      <c r="A5" s="10" t="s">
        <v>29</v>
      </c>
      <c r="B5" s="10" t="s">
        <v>30</v>
      </c>
      <c r="C5" s="10" t="s">
        <v>29</v>
      </c>
      <c r="D5" s="10" t="s">
        <v>30</v>
      </c>
      <c r="E5" s="35"/>
    </row>
    <row r="6" spans="1:5" ht="20.25" customHeight="1">
      <c r="A6" s="11" t="s">
        <v>186</v>
      </c>
      <c r="B6" s="15">
        <f>B7</f>
        <v>32614.77</v>
      </c>
      <c r="C6" s="11" t="s">
        <v>187</v>
      </c>
      <c r="D6" s="17">
        <f>SUM(D7:D36)</f>
        <v>32614.77</v>
      </c>
      <c r="E6" s="36"/>
    </row>
    <row r="7" spans="1:5" ht="20.25" customHeight="1">
      <c r="A7" s="13" t="s">
        <v>188</v>
      </c>
      <c r="B7" s="12">
        <f>B8</f>
        <v>32614.77</v>
      </c>
      <c r="C7" s="13" t="s">
        <v>35</v>
      </c>
      <c r="D7" s="14">
        <v>7344.32</v>
      </c>
      <c r="E7" s="36"/>
    </row>
    <row r="8" spans="1:5" ht="20.25" customHeight="1">
      <c r="A8" s="13" t="s">
        <v>189</v>
      </c>
      <c r="B8" s="12">
        <v>32614.77</v>
      </c>
      <c r="C8" s="13" t="s">
        <v>39</v>
      </c>
      <c r="D8" s="14"/>
      <c r="E8" s="36"/>
    </row>
    <row r="9" spans="1:5" ht="31.15" customHeight="1">
      <c r="A9" s="13" t="s">
        <v>42</v>
      </c>
      <c r="B9" s="12"/>
      <c r="C9" s="13" t="s">
        <v>43</v>
      </c>
      <c r="D9" s="14"/>
      <c r="E9" s="36"/>
    </row>
    <row r="10" spans="1:5" ht="20.25" customHeight="1">
      <c r="A10" s="13" t="s">
        <v>190</v>
      </c>
      <c r="B10" s="12"/>
      <c r="C10" s="64" t="s">
        <v>407</v>
      </c>
      <c r="D10" s="14">
        <v>2223.1999999999998</v>
      </c>
      <c r="E10" s="36"/>
    </row>
    <row r="11" spans="1:5" ht="20.25" customHeight="1">
      <c r="A11" s="13" t="s">
        <v>191</v>
      </c>
      <c r="B11" s="12"/>
      <c r="C11" s="13" t="s">
        <v>51</v>
      </c>
      <c r="D11" s="14"/>
      <c r="E11" s="36"/>
    </row>
    <row r="12" spans="1:5" ht="20.25" customHeight="1">
      <c r="A12" s="13" t="s">
        <v>192</v>
      </c>
      <c r="B12" s="12"/>
      <c r="C12" s="64" t="s">
        <v>408</v>
      </c>
      <c r="D12" s="14">
        <v>4121.6899999999996</v>
      </c>
      <c r="E12" s="36"/>
    </row>
    <row r="13" spans="1:5" ht="20.25" customHeight="1">
      <c r="A13" s="11" t="s">
        <v>193</v>
      </c>
      <c r="B13" s="15"/>
      <c r="C13" s="13" t="s">
        <v>59</v>
      </c>
      <c r="D13" s="14"/>
      <c r="E13" s="36"/>
    </row>
    <row r="14" spans="1:5" ht="20.25" customHeight="1">
      <c r="A14" s="13" t="s">
        <v>188</v>
      </c>
      <c r="B14" s="12"/>
      <c r="C14" s="64" t="s">
        <v>409</v>
      </c>
      <c r="D14" s="14">
        <v>175.94</v>
      </c>
      <c r="E14" s="36"/>
    </row>
    <row r="15" spans="1:5" ht="20.25" customHeight="1">
      <c r="A15" s="13" t="s">
        <v>190</v>
      </c>
      <c r="B15" s="12"/>
      <c r="C15" s="13" t="s">
        <v>67</v>
      </c>
      <c r="D15" s="14"/>
      <c r="E15" s="36"/>
    </row>
    <row r="16" spans="1:5" ht="20.25" customHeight="1">
      <c r="A16" s="13" t="s">
        <v>191</v>
      </c>
      <c r="B16" s="12"/>
      <c r="C16" s="13" t="s">
        <v>71</v>
      </c>
      <c r="D16" s="14"/>
      <c r="E16" s="36"/>
    </row>
    <row r="17" spans="1:5" ht="20.25" customHeight="1">
      <c r="A17" s="13" t="s">
        <v>192</v>
      </c>
      <c r="B17" s="12"/>
      <c r="C17" s="64" t="s">
        <v>410</v>
      </c>
      <c r="D17" s="14">
        <v>515.76</v>
      </c>
      <c r="E17" s="36"/>
    </row>
    <row r="18" spans="1:5" ht="20.25" customHeight="1">
      <c r="A18" s="13"/>
      <c r="B18" s="12"/>
      <c r="C18" s="64" t="s">
        <v>411</v>
      </c>
      <c r="D18" s="14">
        <v>16326.64</v>
      </c>
      <c r="E18" s="36"/>
    </row>
    <row r="19" spans="1:5" ht="20.25" customHeight="1">
      <c r="A19" s="13"/>
      <c r="B19" s="13"/>
      <c r="C19" s="13" t="s">
        <v>83</v>
      </c>
      <c r="D19" s="14"/>
      <c r="E19" s="36"/>
    </row>
    <row r="20" spans="1:5" ht="20.25" customHeight="1">
      <c r="A20" s="13"/>
      <c r="B20" s="13"/>
      <c r="C20" s="13" t="s">
        <v>86</v>
      </c>
      <c r="D20" s="14"/>
      <c r="E20" s="36"/>
    </row>
    <row r="21" spans="1:5" ht="20.25" customHeight="1">
      <c r="A21" s="13"/>
      <c r="B21" s="13"/>
      <c r="C21" s="13" t="s">
        <v>90</v>
      </c>
      <c r="D21" s="14"/>
      <c r="E21" s="36"/>
    </row>
    <row r="22" spans="1:5" ht="20.25" customHeight="1">
      <c r="A22" s="13"/>
      <c r="B22" s="13"/>
      <c r="C22" s="13" t="s">
        <v>93</v>
      </c>
      <c r="D22" s="14"/>
      <c r="E22" s="36"/>
    </row>
    <row r="23" spans="1:5" ht="20.25" customHeight="1">
      <c r="A23" s="13"/>
      <c r="B23" s="13"/>
      <c r="C23" s="13" t="s">
        <v>96</v>
      </c>
      <c r="D23" s="14"/>
      <c r="E23" s="36"/>
    </row>
    <row r="24" spans="1:5" ht="20.25" customHeight="1">
      <c r="A24" s="13"/>
      <c r="B24" s="13"/>
      <c r="C24" s="13" t="s">
        <v>98</v>
      </c>
      <c r="D24" s="14"/>
      <c r="E24" s="36"/>
    </row>
    <row r="25" spans="1:5" ht="20.25" customHeight="1">
      <c r="A25" s="13"/>
      <c r="B25" s="13"/>
      <c r="C25" s="64" t="s">
        <v>412</v>
      </c>
      <c r="D25" s="14">
        <v>1787.7</v>
      </c>
      <c r="E25" s="36"/>
    </row>
    <row r="26" spans="1:5" ht="20.25" customHeight="1">
      <c r="A26" s="13"/>
      <c r="B26" s="13"/>
      <c r="C26" s="13" t="s">
        <v>102</v>
      </c>
      <c r="D26" s="14"/>
      <c r="E26" s="36"/>
    </row>
    <row r="27" spans="1:5" ht="20.25" customHeight="1">
      <c r="A27" s="13"/>
      <c r="B27" s="13"/>
      <c r="C27" s="13" t="s">
        <v>104</v>
      </c>
      <c r="D27" s="14"/>
      <c r="E27" s="36"/>
    </row>
    <row r="28" spans="1:5" ht="20.25" customHeight="1">
      <c r="A28" s="13"/>
      <c r="B28" s="13"/>
      <c r="C28" s="13" t="s">
        <v>106</v>
      </c>
      <c r="D28" s="14"/>
      <c r="E28" s="36"/>
    </row>
    <row r="29" spans="1:5" ht="20.25" customHeight="1">
      <c r="A29" s="13"/>
      <c r="B29" s="13"/>
      <c r="C29" s="64" t="s">
        <v>413</v>
      </c>
      <c r="D29" s="14">
        <v>119.52</v>
      </c>
      <c r="E29" s="36"/>
    </row>
    <row r="30" spans="1:5" ht="20.25" customHeight="1">
      <c r="A30" s="13"/>
      <c r="B30" s="13"/>
      <c r="C30" s="13" t="s">
        <v>110</v>
      </c>
      <c r="D30" s="14"/>
      <c r="E30" s="36"/>
    </row>
    <row r="31" spans="1:5" ht="20.25" customHeight="1">
      <c r="A31" s="13"/>
      <c r="B31" s="13"/>
      <c r="C31" s="13" t="s">
        <v>112</v>
      </c>
      <c r="D31" s="14"/>
      <c r="E31" s="36"/>
    </row>
    <row r="32" spans="1:5" ht="20.25" customHeight="1">
      <c r="A32" s="13"/>
      <c r="B32" s="13"/>
      <c r="C32" s="13" t="s">
        <v>114</v>
      </c>
      <c r="D32" s="14"/>
      <c r="E32" s="36"/>
    </row>
    <row r="33" spans="1:5" ht="20.25" customHeight="1">
      <c r="A33" s="13"/>
      <c r="B33" s="13"/>
      <c r="C33" s="13" t="s">
        <v>116</v>
      </c>
      <c r="D33" s="14"/>
      <c r="E33" s="36"/>
    </row>
    <row r="34" spans="1:5" ht="20.25" customHeight="1">
      <c r="A34" s="13"/>
      <c r="B34" s="13"/>
      <c r="C34" s="13" t="s">
        <v>117</v>
      </c>
      <c r="D34" s="14"/>
      <c r="E34" s="36"/>
    </row>
    <row r="35" spans="1:5" ht="20.25" customHeight="1">
      <c r="A35" s="13"/>
      <c r="B35" s="13"/>
      <c r="C35" s="13" t="s">
        <v>118</v>
      </c>
      <c r="D35" s="14"/>
      <c r="E35" s="36"/>
    </row>
    <row r="36" spans="1:5" ht="20.25" customHeight="1">
      <c r="A36" s="13"/>
      <c r="B36" s="13"/>
      <c r="C36" s="13" t="s">
        <v>119</v>
      </c>
      <c r="D36" s="14"/>
      <c r="E36" s="36"/>
    </row>
    <row r="37" spans="1:5" ht="20.25" customHeight="1">
      <c r="A37" s="11"/>
      <c r="B37" s="11"/>
      <c r="C37" s="11" t="s">
        <v>194</v>
      </c>
      <c r="D37" s="15"/>
      <c r="E37" s="37"/>
    </row>
    <row r="38" spans="1:5" ht="20.25" customHeight="1">
      <c r="A38" s="11"/>
      <c r="B38" s="11"/>
      <c r="C38" s="11"/>
      <c r="D38" s="11"/>
      <c r="E38" s="37"/>
    </row>
    <row r="39" spans="1:5" ht="20.25" customHeight="1">
      <c r="A39" s="16" t="s">
        <v>195</v>
      </c>
      <c r="B39" s="15">
        <f>B8</f>
        <v>32614.77</v>
      </c>
      <c r="C39" s="16" t="s">
        <v>196</v>
      </c>
      <c r="D39" s="17">
        <f>D6</f>
        <v>32614.77</v>
      </c>
      <c r="E39" s="37"/>
    </row>
  </sheetData>
  <mergeCells count="4">
    <mergeCell ref="A2:D2"/>
    <mergeCell ref="A3:C3"/>
    <mergeCell ref="A4:B4"/>
    <mergeCell ref="C4:D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3"/>
  <sheetViews>
    <sheetView topLeftCell="D1" workbookViewId="0">
      <pane xSplit="2" ySplit="6" topLeftCell="F37" activePane="bottomRight" state="frozen"/>
      <selection activeCell="D1" sqref="D1"/>
      <selection pane="topRight" activeCell="F1" sqref="F1"/>
      <selection pane="bottomLeft" activeCell="D7" sqref="D7"/>
      <selection pane="bottomRight" activeCell="G43" sqref="G4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3" width="9.75" customWidth="1"/>
  </cols>
  <sheetData>
    <row r="1" spans="1:12" ht="16.350000000000001" customHeight="1">
      <c r="A1" s="4"/>
      <c r="D1" s="4"/>
    </row>
    <row r="2" spans="1:12" ht="43.15" customHeight="1">
      <c r="A2" s="75" t="s">
        <v>10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4.2" customHeight="1">
      <c r="A3" s="70" t="s">
        <v>371</v>
      </c>
      <c r="B3" s="70"/>
      <c r="C3" s="70"/>
      <c r="D3" s="70"/>
      <c r="E3" s="70"/>
      <c r="F3" s="70"/>
      <c r="G3" s="70"/>
      <c r="H3" s="70"/>
      <c r="I3" s="70"/>
      <c r="J3" s="70"/>
      <c r="K3" s="71" t="s">
        <v>26</v>
      </c>
      <c r="L3" s="71"/>
    </row>
    <row r="4" spans="1:12" ht="24.95" customHeight="1">
      <c r="A4" s="77" t="s">
        <v>145</v>
      </c>
      <c r="B4" s="77"/>
      <c r="C4" s="77"/>
      <c r="D4" s="77" t="s">
        <v>146</v>
      </c>
      <c r="E4" s="77" t="s">
        <v>147</v>
      </c>
      <c r="F4" s="77" t="s">
        <v>127</v>
      </c>
      <c r="G4" s="77" t="s">
        <v>148</v>
      </c>
      <c r="H4" s="77"/>
      <c r="I4" s="77"/>
      <c r="J4" s="77"/>
      <c r="K4" s="77"/>
      <c r="L4" s="77" t="s">
        <v>149</v>
      </c>
    </row>
    <row r="5" spans="1:12" ht="20.65" customHeight="1">
      <c r="A5" s="77"/>
      <c r="B5" s="77"/>
      <c r="C5" s="77"/>
      <c r="D5" s="77"/>
      <c r="E5" s="77"/>
      <c r="F5" s="77"/>
      <c r="G5" s="77" t="s">
        <v>129</v>
      </c>
      <c r="H5" s="77" t="s">
        <v>197</v>
      </c>
      <c r="I5" s="77"/>
      <c r="J5" s="77"/>
      <c r="K5" s="77" t="s">
        <v>198</v>
      </c>
      <c r="L5" s="77"/>
    </row>
    <row r="6" spans="1:12" ht="28.5" customHeight="1">
      <c r="A6" s="10" t="s">
        <v>153</v>
      </c>
      <c r="B6" s="10" t="s">
        <v>154</v>
      </c>
      <c r="C6" s="10" t="s">
        <v>155</v>
      </c>
      <c r="D6" s="77"/>
      <c r="E6" s="77"/>
      <c r="F6" s="77"/>
      <c r="G6" s="77"/>
      <c r="H6" s="10" t="s">
        <v>178</v>
      </c>
      <c r="I6" s="10" t="s">
        <v>199</v>
      </c>
      <c r="J6" s="10" t="s">
        <v>171</v>
      </c>
      <c r="K6" s="77"/>
      <c r="L6" s="77"/>
    </row>
    <row r="7" spans="1:12" ht="22.9" customHeight="1">
      <c r="A7" s="13"/>
      <c r="B7" s="13"/>
      <c r="C7" s="13"/>
      <c r="D7" s="11"/>
      <c r="E7" s="53" t="s">
        <v>127</v>
      </c>
      <c r="F7" s="15">
        <f t="shared" ref="F7:G7" si="0">SUM(F8:F42)</f>
        <v>32614.77</v>
      </c>
      <c r="G7" s="15">
        <f t="shared" si="0"/>
        <v>6631.41</v>
      </c>
      <c r="H7" s="15">
        <f>SUM(H8:H42)</f>
        <v>5891.869999999999</v>
      </c>
      <c r="I7" s="15">
        <f t="shared" ref="I7:L7" si="1">SUM(I8:I42)</f>
        <v>674.3599999999999</v>
      </c>
      <c r="J7" s="15">
        <f t="shared" si="1"/>
        <v>65.180000000000007</v>
      </c>
      <c r="K7" s="15">
        <f t="shared" si="1"/>
        <v>0</v>
      </c>
      <c r="L7" s="15">
        <f t="shared" si="1"/>
        <v>25983.360000000001</v>
      </c>
    </row>
    <row r="8" spans="1:12" ht="22.9" customHeight="1">
      <c r="A8" s="25" t="s">
        <v>156</v>
      </c>
      <c r="B8" s="25" t="s">
        <v>157</v>
      </c>
      <c r="C8" s="25" t="s">
        <v>158</v>
      </c>
      <c r="D8" s="25">
        <v>2010301</v>
      </c>
      <c r="E8" s="26" t="s">
        <v>331</v>
      </c>
      <c r="F8" s="15">
        <f>G8+L8</f>
        <v>232.18</v>
      </c>
      <c r="G8" s="15">
        <f>H8+I8+J8</f>
        <v>232.18</v>
      </c>
      <c r="H8" s="15">
        <v>172.98</v>
      </c>
      <c r="I8" s="15">
        <v>59.2</v>
      </c>
      <c r="J8" s="15"/>
      <c r="K8" s="15"/>
      <c r="L8" s="15"/>
    </row>
    <row r="9" spans="1:12" ht="22.9" customHeight="1">
      <c r="A9" s="25" t="s">
        <v>156</v>
      </c>
      <c r="B9" s="25" t="s">
        <v>157</v>
      </c>
      <c r="C9" s="52" t="s">
        <v>361</v>
      </c>
      <c r="D9" s="25">
        <v>2010302</v>
      </c>
      <c r="E9" s="27" t="s">
        <v>329</v>
      </c>
      <c r="F9" s="15">
        <f t="shared" ref="F9:F42" si="2">G9+L9</f>
        <v>141.30000000000001</v>
      </c>
      <c r="G9" s="15">
        <f t="shared" ref="G9:G42" si="3">H9+I9+J9</f>
        <v>0</v>
      </c>
      <c r="H9" s="15"/>
      <c r="I9" s="15"/>
      <c r="J9" s="15"/>
      <c r="K9" s="15"/>
      <c r="L9" s="15">
        <v>141.30000000000001</v>
      </c>
    </row>
    <row r="10" spans="1:12" ht="22.9" customHeight="1">
      <c r="A10" s="25">
        <v>201</v>
      </c>
      <c r="B10" s="52" t="s">
        <v>354</v>
      </c>
      <c r="C10" s="52" t="s">
        <v>365</v>
      </c>
      <c r="D10" s="25">
        <v>2010804</v>
      </c>
      <c r="E10" s="27" t="s">
        <v>330</v>
      </c>
      <c r="F10" s="15">
        <f t="shared" si="2"/>
        <v>20</v>
      </c>
      <c r="G10" s="15">
        <f t="shared" si="3"/>
        <v>0</v>
      </c>
      <c r="H10" s="15"/>
      <c r="I10" s="15"/>
      <c r="J10" s="15"/>
      <c r="K10" s="15"/>
      <c r="L10" s="15">
        <v>20</v>
      </c>
    </row>
    <row r="11" spans="1:12" ht="22.9" customHeight="1">
      <c r="A11" s="25">
        <v>201</v>
      </c>
      <c r="B11" s="52" t="s">
        <v>355</v>
      </c>
      <c r="C11" s="52" t="s">
        <v>362</v>
      </c>
      <c r="D11" s="25">
        <v>2010601</v>
      </c>
      <c r="E11" s="27" t="s">
        <v>331</v>
      </c>
      <c r="F11" s="15">
        <f t="shared" si="2"/>
        <v>4343.9400000000005</v>
      </c>
      <c r="G11" s="15">
        <f t="shared" si="3"/>
        <v>4343.9400000000005</v>
      </c>
      <c r="H11" s="15">
        <v>4188.42</v>
      </c>
      <c r="I11" s="15">
        <v>141.71</v>
      </c>
      <c r="J11" s="15">
        <v>13.81</v>
      </c>
      <c r="K11" s="15"/>
      <c r="L11" s="15"/>
    </row>
    <row r="12" spans="1:12" ht="22.9" customHeight="1">
      <c r="A12" s="25">
        <v>201</v>
      </c>
      <c r="B12" s="52" t="s">
        <v>355</v>
      </c>
      <c r="C12" s="52" t="s">
        <v>354</v>
      </c>
      <c r="D12" s="25">
        <v>2010608</v>
      </c>
      <c r="E12" s="27" t="s">
        <v>332</v>
      </c>
      <c r="F12" s="15">
        <f t="shared" si="2"/>
        <v>480</v>
      </c>
      <c r="G12" s="15">
        <f t="shared" si="3"/>
        <v>0</v>
      </c>
      <c r="H12" s="15"/>
      <c r="I12" s="15"/>
      <c r="J12" s="15"/>
      <c r="K12" s="15"/>
      <c r="L12" s="15">
        <v>480</v>
      </c>
    </row>
    <row r="13" spans="1:12" ht="22.9" customHeight="1">
      <c r="A13" s="25">
        <v>201</v>
      </c>
      <c r="B13" s="52" t="s">
        <v>355</v>
      </c>
      <c r="C13" s="52" t="s">
        <v>364</v>
      </c>
      <c r="D13" s="25">
        <v>2010699</v>
      </c>
      <c r="E13" s="27" t="s">
        <v>333</v>
      </c>
      <c r="F13" s="15">
        <f t="shared" si="2"/>
        <v>515</v>
      </c>
      <c r="G13" s="15">
        <f t="shared" si="3"/>
        <v>0</v>
      </c>
      <c r="H13" s="15"/>
      <c r="I13" s="15"/>
      <c r="J13" s="15"/>
      <c r="K13" s="15"/>
      <c r="L13" s="15">
        <v>515</v>
      </c>
    </row>
    <row r="14" spans="1:12" ht="22.9" customHeight="1">
      <c r="A14" s="25">
        <v>201</v>
      </c>
      <c r="B14" s="52" t="s">
        <v>356</v>
      </c>
      <c r="C14" s="52" t="s">
        <v>362</v>
      </c>
      <c r="D14" s="25">
        <v>2011101</v>
      </c>
      <c r="E14" s="27" t="s">
        <v>331</v>
      </c>
      <c r="F14" s="15">
        <f t="shared" si="2"/>
        <v>9</v>
      </c>
      <c r="G14" s="15">
        <f t="shared" si="3"/>
        <v>9</v>
      </c>
      <c r="H14" s="15"/>
      <c r="I14" s="15">
        <v>9</v>
      </c>
      <c r="J14" s="15"/>
      <c r="K14" s="15"/>
      <c r="L14" s="15"/>
    </row>
    <row r="15" spans="1:12" ht="22.9" customHeight="1">
      <c r="A15" s="25">
        <v>201</v>
      </c>
      <c r="B15" s="52" t="s">
        <v>356</v>
      </c>
      <c r="C15" s="52" t="s">
        <v>364</v>
      </c>
      <c r="D15" s="25">
        <v>2011199</v>
      </c>
      <c r="E15" s="27" t="s">
        <v>334</v>
      </c>
      <c r="F15" s="15">
        <f t="shared" si="2"/>
        <v>24</v>
      </c>
      <c r="G15" s="15">
        <f t="shared" si="3"/>
        <v>0</v>
      </c>
      <c r="H15" s="15"/>
      <c r="I15" s="15"/>
      <c r="J15" s="15"/>
      <c r="K15" s="15"/>
      <c r="L15" s="15">
        <v>24</v>
      </c>
    </row>
    <row r="16" spans="1:12" ht="22.9" customHeight="1">
      <c r="A16" s="25">
        <v>201</v>
      </c>
      <c r="B16" s="52" t="s">
        <v>357</v>
      </c>
      <c r="C16" s="52" t="s">
        <v>362</v>
      </c>
      <c r="D16" s="25">
        <v>2011301</v>
      </c>
      <c r="E16" s="27" t="s">
        <v>331</v>
      </c>
      <c r="F16" s="15">
        <f t="shared" si="2"/>
        <v>34.200000000000003</v>
      </c>
      <c r="G16" s="15">
        <f t="shared" si="3"/>
        <v>34.200000000000003</v>
      </c>
      <c r="H16" s="15"/>
      <c r="I16" s="15">
        <v>34.200000000000003</v>
      </c>
      <c r="J16" s="15"/>
      <c r="K16" s="15"/>
      <c r="L16" s="15"/>
    </row>
    <row r="17" spans="1:12" ht="22.9" customHeight="1">
      <c r="A17" s="25">
        <v>201</v>
      </c>
      <c r="B17" s="52" t="s">
        <v>357</v>
      </c>
      <c r="C17" s="52" t="s">
        <v>354</v>
      </c>
      <c r="D17" s="25">
        <v>2011308</v>
      </c>
      <c r="E17" s="27" t="s">
        <v>335</v>
      </c>
      <c r="F17" s="15">
        <f t="shared" si="2"/>
        <v>950</v>
      </c>
      <c r="G17" s="15">
        <f t="shared" si="3"/>
        <v>0</v>
      </c>
      <c r="H17" s="15"/>
      <c r="I17" s="15"/>
      <c r="J17" s="15"/>
      <c r="K17" s="15"/>
      <c r="L17" s="15">
        <v>950</v>
      </c>
    </row>
    <row r="18" spans="1:12" ht="22.9" customHeight="1">
      <c r="A18" s="25">
        <v>201</v>
      </c>
      <c r="B18" s="52" t="s">
        <v>358</v>
      </c>
      <c r="C18" s="52" t="s">
        <v>355</v>
      </c>
      <c r="D18" s="25">
        <v>2012906</v>
      </c>
      <c r="E18" s="27" t="s">
        <v>336</v>
      </c>
      <c r="F18" s="15">
        <f t="shared" si="2"/>
        <v>59.62</v>
      </c>
      <c r="G18" s="15">
        <f t="shared" si="3"/>
        <v>0</v>
      </c>
      <c r="H18" s="15"/>
      <c r="I18" s="15"/>
      <c r="J18" s="15"/>
      <c r="K18" s="15"/>
      <c r="L18" s="15">
        <v>59.62</v>
      </c>
    </row>
    <row r="19" spans="1:12" ht="22.9" customHeight="1">
      <c r="A19" s="25">
        <v>201</v>
      </c>
      <c r="B19" s="52" t="s">
        <v>358</v>
      </c>
      <c r="C19" s="52" t="s">
        <v>366</v>
      </c>
      <c r="D19" s="25">
        <v>2012950</v>
      </c>
      <c r="E19" s="27" t="s">
        <v>337</v>
      </c>
      <c r="F19" s="15">
        <f t="shared" si="2"/>
        <v>48.81</v>
      </c>
      <c r="G19" s="15">
        <f t="shared" si="3"/>
        <v>48.81</v>
      </c>
      <c r="H19" s="15">
        <v>4.4400000000000004</v>
      </c>
      <c r="I19" s="15">
        <v>5.4</v>
      </c>
      <c r="J19" s="15">
        <v>38.97</v>
      </c>
      <c r="K19" s="15"/>
      <c r="L19" s="15"/>
    </row>
    <row r="20" spans="1:12" ht="22.9" customHeight="1">
      <c r="A20" s="25">
        <v>201</v>
      </c>
      <c r="B20" s="52" t="s">
        <v>359</v>
      </c>
      <c r="C20" s="52" t="s">
        <v>362</v>
      </c>
      <c r="D20" s="25">
        <v>2013201</v>
      </c>
      <c r="E20" s="27" t="s">
        <v>331</v>
      </c>
      <c r="F20" s="15">
        <f t="shared" si="2"/>
        <v>49.97</v>
      </c>
      <c r="G20" s="15">
        <f t="shared" si="3"/>
        <v>49.97</v>
      </c>
      <c r="H20" s="15"/>
      <c r="I20" s="15">
        <v>49.97</v>
      </c>
      <c r="J20" s="15"/>
      <c r="K20" s="15"/>
      <c r="L20" s="15"/>
    </row>
    <row r="21" spans="1:12" ht="22.9" customHeight="1">
      <c r="A21" s="25">
        <v>201</v>
      </c>
      <c r="B21" s="52" t="s">
        <v>359</v>
      </c>
      <c r="C21" s="52" t="s">
        <v>364</v>
      </c>
      <c r="D21" s="25">
        <v>2013299</v>
      </c>
      <c r="E21" s="27" t="s">
        <v>338</v>
      </c>
      <c r="F21" s="15">
        <f t="shared" si="2"/>
        <v>166</v>
      </c>
      <c r="G21" s="15">
        <f t="shared" si="3"/>
        <v>0</v>
      </c>
      <c r="H21" s="15"/>
      <c r="I21" s="15"/>
      <c r="J21" s="15"/>
      <c r="K21" s="15"/>
      <c r="L21" s="15">
        <v>166</v>
      </c>
    </row>
    <row r="22" spans="1:12" ht="22.9" customHeight="1">
      <c r="A22" s="25">
        <v>201</v>
      </c>
      <c r="B22" s="52" t="s">
        <v>360</v>
      </c>
      <c r="C22" s="52" t="s">
        <v>366</v>
      </c>
      <c r="D22" s="25">
        <v>2013350</v>
      </c>
      <c r="E22" s="27" t="s">
        <v>337</v>
      </c>
      <c r="F22" s="15">
        <f t="shared" si="2"/>
        <v>7.2</v>
      </c>
      <c r="G22" s="15">
        <f t="shared" si="3"/>
        <v>7.2</v>
      </c>
      <c r="H22" s="15"/>
      <c r="I22" s="15">
        <v>7.2</v>
      </c>
      <c r="J22" s="15"/>
      <c r="K22" s="15"/>
      <c r="L22" s="15"/>
    </row>
    <row r="23" spans="1:12" ht="22.9" customHeight="1">
      <c r="A23" s="25">
        <v>201</v>
      </c>
      <c r="B23" s="52" t="s">
        <v>360</v>
      </c>
      <c r="C23" s="52" t="s">
        <v>364</v>
      </c>
      <c r="D23" s="25">
        <v>2013399</v>
      </c>
      <c r="E23" s="27" t="s">
        <v>339</v>
      </c>
      <c r="F23" s="15">
        <f t="shared" si="2"/>
        <v>263.10000000000002</v>
      </c>
      <c r="G23" s="15">
        <f t="shared" si="3"/>
        <v>0</v>
      </c>
      <c r="H23" s="15"/>
      <c r="I23" s="15"/>
      <c r="J23" s="15"/>
      <c r="K23" s="15"/>
      <c r="L23" s="15">
        <v>263.10000000000002</v>
      </c>
    </row>
    <row r="24" spans="1:12" ht="22.9" customHeight="1">
      <c r="A24" s="25">
        <v>204</v>
      </c>
      <c r="B24" s="52" t="s">
        <v>361</v>
      </c>
      <c r="C24" s="52" t="s">
        <v>362</v>
      </c>
      <c r="D24" s="25">
        <v>2040201</v>
      </c>
      <c r="E24" s="27" t="s">
        <v>331</v>
      </c>
      <c r="F24" s="15">
        <f t="shared" si="2"/>
        <v>1436.2</v>
      </c>
      <c r="G24" s="15">
        <f t="shared" si="3"/>
        <v>1436.2</v>
      </c>
      <c r="H24" s="15">
        <v>1236.6099999999999</v>
      </c>
      <c r="I24" s="15">
        <v>187.19</v>
      </c>
      <c r="J24" s="15">
        <v>12.4</v>
      </c>
      <c r="K24" s="15"/>
      <c r="L24" s="15"/>
    </row>
    <row r="25" spans="1:12" ht="22.9" customHeight="1">
      <c r="A25" s="25">
        <v>204</v>
      </c>
      <c r="B25" s="52" t="s">
        <v>361</v>
      </c>
      <c r="C25" s="52" t="s">
        <v>367</v>
      </c>
      <c r="D25" s="25">
        <v>2040220</v>
      </c>
      <c r="E25" s="27" t="s">
        <v>340</v>
      </c>
      <c r="F25" s="15">
        <f t="shared" si="2"/>
        <v>620</v>
      </c>
      <c r="G25" s="15">
        <f t="shared" si="3"/>
        <v>0</v>
      </c>
      <c r="H25" s="15"/>
      <c r="I25" s="15"/>
      <c r="J25" s="15"/>
      <c r="K25" s="15"/>
      <c r="L25" s="15">
        <v>620</v>
      </c>
    </row>
    <row r="26" spans="1:12" ht="22.9" customHeight="1">
      <c r="A26" s="25">
        <v>204</v>
      </c>
      <c r="B26" s="52" t="s">
        <v>361</v>
      </c>
      <c r="C26" s="52" t="s">
        <v>364</v>
      </c>
      <c r="D26" s="25">
        <v>2040299</v>
      </c>
      <c r="E26" s="27" t="s">
        <v>341</v>
      </c>
      <c r="F26" s="15">
        <f t="shared" si="2"/>
        <v>167</v>
      </c>
      <c r="G26" s="15">
        <f t="shared" si="3"/>
        <v>0</v>
      </c>
      <c r="H26" s="15"/>
      <c r="I26" s="15"/>
      <c r="J26" s="15"/>
      <c r="K26" s="15"/>
      <c r="L26" s="15">
        <v>167</v>
      </c>
    </row>
    <row r="27" spans="1:12" ht="22.9" customHeight="1">
      <c r="A27" s="25">
        <v>206</v>
      </c>
      <c r="B27" s="52" t="s">
        <v>362</v>
      </c>
      <c r="C27" s="52" t="s">
        <v>362</v>
      </c>
      <c r="D27" s="25">
        <v>2060101</v>
      </c>
      <c r="E27" s="27" t="s">
        <v>342</v>
      </c>
      <c r="F27" s="15">
        <f t="shared" si="2"/>
        <v>28.8</v>
      </c>
      <c r="G27" s="15">
        <f t="shared" si="3"/>
        <v>28.8</v>
      </c>
      <c r="H27" s="15"/>
      <c r="I27" s="15">
        <v>28.8</v>
      </c>
      <c r="J27" s="15"/>
      <c r="K27" s="15"/>
      <c r="L27" s="15"/>
    </row>
    <row r="28" spans="1:12" ht="22.9" customHeight="1">
      <c r="A28" s="25">
        <v>206</v>
      </c>
      <c r="B28" s="52" t="s">
        <v>362</v>
      </c>
      <c r="C28" s="52" t="s">
        <v>364</v>
      </c>
      <c r="D28" s="25">
        <v>2060199</v>
      </c>
      <c r="E28" s="27" t="s">
        <v>343</v>
      </c>
      <c r="F28" s="15">
        <f t="shared" si="2"/>
        <v>4092.89</v>
      </c>
      <c r="G28" s="15">
        <f t="shared" si="3"/>
        <v>0</v>
      </c>
      <c r="H28" s="15"/>
      <c r="I28" s="15"/>
      <c r="J28" s="15"/>
      <c r="K28" s="15"/>
      <c r="L28" s="15">
        <v>4092.89</v>
      </c>
    </row>
    <row r="29" spans="1:12" ht="22.9" customHeight="1">
      <c r="A29" s="25">
        <v>208</v>
      </c>
      <c r="B29" s="52" t="s">
        <v>362</v>
      </c>
      <c r="C29" s="52" t="s">
        <v>366</v>
      </c>
      <c r="D29" s="25">
        <v>2080150</v>
      </c>
      <c r="E29" s="27" t="s">
        <v>337</v>
      </c>
      <c r="F29" s="15">
        <f t="shared" si="2"/>
        <v>107.94</v>
      </c>
      <c r="G29" s="15">
        <f t="shared" si="3"/>
        <v>107.94</v>
      </c>
      <c r="H29" s="15">
        <v>100.74</v>
      </c>
      <c r="I29" s="15">
        <v>7.2</v>
      </c>
      <c r="J29" s="15"/>
      <c r="K29" s="15"/>
      <c r="L29" s="15"/>
    </row>
    <row r="30" spans="1:12" ht="22.9" customHeight="1">
      <c r="A30" s="25">
        <v>208</v>
      </c>
      <c r="B30" s="52" t="s">
        <v>362</v>
      </c>
      <c r="C30" s="52" t="s">
        <v>355</v>
      </c>
      <c r="D30" s="25">
        <v>2080106</v>
      </c>
      <c r="E30" s="27" t="s">
        <v>344</v>
      </c>
      <c r="F30" s="15">
        <f t="shared" si="2"/>
        <v>68</v>
      </c>
      <c r="G30" s="15">
        <f t="shared" si="3"/>
        <v>0</v>
      </c>
      <c r="H30" s="15"/>
      <c r="I30" s="15"/>
      <c r="J30" s="15"/>
      <c r="K30" s="15"/>
      <c r="L30" s="15">
        <v>68</v>
      </c>
    </row>
    <row r="31" spans="1:12" ht="22.9" customHeight="1">
      <c r="A31" s="25">
        <v>211</v>
      </c>
      <c r="B31" s="52" t="s">
        <v>362</v>
      </c>
      <c r="C31" s="52" t="s">
        <v>362</v>
      </c>
      <c r="D31" s="25">
        <v>2110101</v>
      </c>
      <c r="E31" s="27" t="s">
        <v>331</v>
      </c>
      <c r="F31" s="15">
        <f t="shared" si="2"/>
        <v>87.69</v>
      </c>
      <c r="G31" s="15">
        <f t="shared" si="3"/>
        <v>87.69</v>
      </c>
      <c r="H31" s="15">
        <v>72.400000000000006</v>
      </c>
      <c r="I31" s="15">
        <v>15.29</v>
      </c>
      <c r="J31" s="15"/>
      <c r="K31" s="15"/>
      <c r="L31" s="15"/>
    </row>
    <row r="32" spans="1:12" ht="22.9" customHeight="1">
      <c r="A32" s="25">
        <v>211</v>
      </c>
      <c r="B32" s="52" t="s">
        <v>362</v>
      </c>
      <c r="C32" s="52" t="s">
        <v>364</v>
      </c>
      <c r="D32" s="25">
        <v>2110199</v>
      </c>
      <c r="E32" s="27" t="s">
        <v>345</v>
      </c>
      <c r="F32" s="15">
        <f t="shared" si="2"/>
        <v>428.07</v>
      </c>
      <c r="G32" s="15">
        <f t="shared" si="3"/>
        <v>0</v>
      </c>
      <c r="H32" s="15"/>
      <c r="I32" s="15"/>
      <c r="J32" s="15"/>
      <c r="K32" s="15"/>
      <c r="L32" s="15">
        <v>428.07</v>
      </c>
    </row>
    <row r="33" spans="1:12" ht="22.9" customHeight="1">
      <c r="A33" s="25">
        <v>212</v>
      </c>
      <c r="B33" s="52" t="s">
        <v>362</v>
      </c>
      <c r="C33" s="52" t="s">
        <v>362</v>
      </c>
      <c r="D33" s="25">
        <v>2120101</v>
      </c>
      <c r="E33" s="27" t="s">
        <v>331</v>
      </c>
      <c r="F33" s="15">
        <f t="shared" si="2"/>
        <v>95.04</v>
      </c>
      <c r="G33" s="15">
        <f t="shared" si="3"/>
        <v>95.04</v>
      </c>
      <c r="H33" s="15">
        <v>26.64</v>
      </c>
      <c r="I33" s="15">
        <v>68.400000000000006</v>
      </c>
      <c r="J33" s="15"/>
      <c r="K33" s="15"/>
      <c r="L33" s="15"/>
    </row>
    <row r="34" spans="1:12" ht="22.9" customHeight="1">
      <c r="A34" s="25">
        <v>212</v>
      </c>
      <c r="B34" s="52" t="s">
        <v>362</v>
      </c>
      <c r="C34" s="52" t="s">
        <v>365</v>
      </c>
      <c r="D34" s="25">
        <v>2120104</v>
      </c>
      <c r="E34" s="27" t="s">
        <v>347</v>
      </c>
      <c r="F34" s="15">
        <f t="shared" si="2"/>
        <v>64</v>
      </c>
      <c r="G34" s="15">
        <f t="shared" si="3"/>
        <v>0</v>
      </c>
      <c r="H34" s="15"/>
      <c r="I34" s="15"/>
      <c r="J34" s="15"/>
      <c r="K34" s="15"/>
      <c r="L34" s="15">
        <v>64</v>
      </c>
    </row>
    <row r="35" spans="1:12" ht="22.9" customHeight="1">
      <c r="A35" s="25">
        <v>212</v>
      </c>
      <c r="B35" s="52" t="s">
        <v>362</v>
      </c>
      <c r="C35" s="52" t="s">
        <v>364</v>
      </c>
      <c r="D35" s="25">
        <v>2120199</v>
      </c>
      <c r="E35" s="27" t="s">
        <v>348</v>
      </c>
      <c r="F35" s="15">
        <f t="shared" si="2"/>
        <v>561</v>
      </c>
      <c r="G35" s="15">
        <f t="shared" si="3"/>
        <v>0</v>
      </c>
      <c r="H35" s="15"/>
      <c r="I35" s="15"/>
      <c r="J35" s="15"/>
      <c r="K35" s="15"/>
      <c r="L35" s="15">
        <v>561</v>
      </c>
    </row>
    <row r="36" spans="1:12" ht="22.9" customHeight="1">
      <c r="A36" s="25">
        <v>212</v>
      </c>
      <c r="B36" s="52" t="s">
        <v>363</v>
      </c>
      <c r="C36" s="52" t="s">
        <v>362</v>
      </c>
      <c r="D36" s="25">
        <v>2120501</v>
      </c>
      <c r="E36" s="27" t="s">
        <v>349</v>
      </c>
      <c r="F36" s="15">
        <f t="shared" si="2"/>
        <v>606.6</v>
      </c>
      <c r="G36" s="15">
        <f t="shared" si="3"/>
        <v>0</v>
      </c>
      <c r="H36" s="15"/>
      <c r="I36" s="15"/>
      <c r="J36" s="15"/>
      <c r="K36" s="15"/>
      <c r="L36" s="15">
        <v>606.6</v>
      </c>
    </row>
    <row r="37" spans="1:12" ht="22.9" customHeight="1">
      <c r="A37" s="25">
        <v>212</v>
      </c>
      <c r="B37" s="52" t="s">
        <v>364</v>
      </c>
      <c r="C37" s="52" t="s">
        <v>364</v>
      </c>
      <c r="D37" s="25">
        <v>2129999</v>
      </c>
      <c r="E37" s="27" t="s">
        <v>346</v>
      </c>
      <c r="F37" s="15">
        <f t="shared" si="2"/>
        <v>15000</v>
      </c>
      <c r="G37" s="15">
        <f t="shared" si="3"/>
        <v>0</v>
      </c>
      <c r="H37" s="15"/>
      <c r="I37" s="15"/>
      <c r="J37" s="15"/>
      <c r="K37" s="15"/>
      <c r="L37" s="15">
        <v>15000</v>
      </c>
    </row>
    <row r="38" spans="1:12" ht="22.9" customHeight="1">
      <c r="A38" s="25">
        <v>220</v>
      </c>
      <c r="B38" s="52" t="s">
        <v>362</v>
      </c>
      <c r="C38" s="52" t="s">
        <v>366</v>
      </c>
      <c r="D38" s="25">
        <v>2200150</v>
      </c>
      <c r="E38" s="27" t="s">
        <v>337</v>
      </c>
      <c r="F38" s="15">
        <f t="shared" si="2"/>
        <v>141.44</v>
      </c>
      <c r="G38" s="15">
        <f t="shared" si="3"/>
        <v>141.44</v>
      </c>
      <c r="H38" s="15">
        <v>89.64</v>
      </c>
      <c r="I38" s="15">
        <v>51.8</v>
      </c>
      <c r="J38" s="15"/>
      <c r="K38" s="15"/>
      <c r="L38" s="15"/>
    </row>
    <row r="39" spans="1:12" ht="22.9" customHeight="1">
      <c r="A39" s="25">
        <v>220</v>
      </c>
      <c r="B39" s="52" t="s">
        <v>362</v>
      </c>
      <c r="C39" s="52" t="s">
        <v>364</v>
      </c>
      <c r="D39" s="25">
        <v>2200199</v>
      </c>
      <c r="E39" s="27" t="s">
        <v>350</v>
      </c>
      <c r="F39" s="15">
        <f t="shared" si="2"/>
        <v>1646.26</v>
      </c>
      <c r="G39" s="15">
        <f t="shared" si="3"/>
        <v>0</v>
      </c>
      <c r="H39" s="15"/>
      <c r="I39" s="15"/>
      <c r="J39" s="15"/>
      <c r="K39" s="15"/>
      <c r="L39" s="15">
        <v>1646.26</v>
      </c>
    </row>
    <row r="40" spans="1:12" ht="22.9" customHeight="1">
      <c r="A40" s="25">
        <v>224</v>
      </c>
      <c r="B40" s="52" t="s">
        <v>362</v>
      </c>
      <c r="C40" s="52" t="s">
        <v>362</v>
      </c>
      <c r="D40" s="25">
        <v>2240101</v>
      </c>
      <c r="E40" s="27" t="s">
        <v>331</v>
      </c>
      <c r="F40" s="15">
        <f t="shared" si="2"/>
        <v>9</v>
      </c>
      <c r="G40" s="15">
        <f t="shared" si="3"/>
        <v>9</v>
      </c>
      <c r="H40" s="15"/>
      <c r="I40" s="15">
        <v>9</v>
      </c>
      <c r="J40" s="15"/>
      <c r="K40" s="15"/>
      <c r="L40" s="15"/>
    </row>
    <row r="41" spans="1:12" ht="22.9" customHeight="1">
      <c r="A41" s="25">
        <v>224</v>
      </c>
      <c r="B41" s="52" t="s">
        <v>362</v>
      </c>
      <c r="C41" s="52" t="s">
        <v>355</v>
      </c>
      <c r="D41" s="25">
        <v>2240106</v>
      </c>
      <c r="E41" s="27" t="s">
        <v>351</v>
      </c>
      <c r="F41" s="15">
        <f t="shared" si="2"/>
        <v>81</v>
      </c>
      <c r="G41" s="15">
        <f t="shared" si="3"/>
        <v>0</v>
      </c>
      <c r="H41" s="15"/>
      <c r="I41" s="15"/>
      <c r="J41" s="15"/>
      <c r="K41" s="15"/>
      <c r="L41" s="15">
        <v>81</v>
      </c>
    </row>
    <row r="42" spans="1:12" ht="22.9" customHeight="1">
      <c r="A42" s="25">
        <v>224</v>
      </c>
      <c r="B42" s="52" t="s">
        <v>362</v>
      </c>
      <c r="C42" s="52" t="s">
        <v>368</v>
      </c>
      <c r="D42" s="25">
        <v>2240109</v>
      </c>
      <c r="E42" s="27" t="s">
        <v>352</v>
      </c>
      <c r="F42" s="15">
        <f t="shared" si="2"/>
        <v>29.52</v>
      </c>
      <c r="G42" s="15">
        <f t="shared" si="3"/>
        <v>0</v>
      </c>
      <c r="H42" s="15"/>
      <c r="I42" s="15"/>
      <c r="J42" s="15"/>
      <c r="K42" s="15"/>
      <c r="L42" s="15">
        <v>29.52</v>
      </c>
    </row>
    <row r="43" spans="1:12" ht="22.9" customHeight="1">
      <c r="A43" s="54"/>
      <c r="B43" s="54"/>
      <c r="C43" s="54"/>
      <c r="D43" s="30"/>
      <c r="E43" s="30"/>
      <c r="F43" s="15"/>
      <c r="G43" s="15"/>
      <c r="H43" s="15"/>
      <c r="I43" s="15"/>
      <c r="J43" s="15"/>
      <c r="K43" s="15"/>
      <c r="L43" s="15"/>
    </row>
  </sheetData>
  <mergeCells count="12">
    <mergeCell ref="A2:L2"/>
    <mergeCell ref="A3:J3"/>
    <mergeCell ref="K3:L3"/>
    <mergeCell ref="A4:C5"/>
    <mergeCell ref="D4:D6"/>
    <mergeCell ref="E4:E6"/>
    <mergeCell ref="F4:F6"/>
    <mergeCell ref="G4:K4"/>
    <mergeCell ref="L4:L6"/>
    <mergeCell ref="G5:G6"/>
    <mergeCell ref="H5:J5"/>
    <mergeCell ref="K5:K6"/>
  </mergeCells>
  <phoneticPr fontId="13" type="noConversion"/>
  <printOptions horizontalCentered="1"/>
  <pageMargins left="7.874015748031496E-2" right="7.874015748031496E-2" top="7.874015748031496E-2" bottom="7.874015748031496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6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'1收支总表'!Print_Titles</vt:lpstr>
      <vt:lpstr>'20专项清单'!Print_Titles</vt:lpstr>
      <vt:lpstr>'3支出总表'!Print_Titles</vt:lpstr>
      <vt:lpstr>'4支出分类(政府预算)'!Print_Titles</vt:lpstr>
      <vt:lpstr>'5支出分类（部门预算）'!Print_Titles</vt:lpstr>
      <vt:lpstr>'7一般公共预算支出表'!Print_Titles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dreamsummit</cp:lastModifiedBy>
  <cp:lastPrinted>2022-04-06T02:59:17Z</cp:lastPrinted>
  <dcterms:created xsi:type="dcterms:W3CDTF">2022-03-02T22:29:10Z</dcterms:created>
  <dcterms:modified xsi:type="dcterms:W3CDTF">2022-04-06T07:45:05Z</dcterms:modified>
</cp:coreProperties>
</file>